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defaultThemeVersion="124226"/>
  <bookViews>
    <workbookView xWindow="120" yWindow="255" windowWidth="9420" windowHeight="4380"/>
  </bookViews>
  <sheets>
    <sheet name="S1-UEnrollment" sheetId="5" r:id="rId1"/>
    <sheet name="S2-VillasanteLab" sheetId="6" r:id="rId2"/>
    <sheet name="S3-Tabula" sheetId="2" r:id="rId3"/>
    <sheet name="S4-XCare" sheetId="4" r:id="rId4"/>
    <sheet name="Together" sheetId="7" r:id="rId5"/>
    <sheet name="Hoja1" sheetId="8" r:id="rId6"/>
    <sheet name="Hoja1 (2)" sheetId="9" r:id="rId7"/>
    <sheet name="Hoja1 (3)" sheetId="10" r:id="rId8"/>
    <sheet name="Effectiveness" sheetId="11" r:id="rId9"/>
  </sheets>
  <calcPr calcId="145621"/>
</workbook>
</file>

<file path=xl/calcChain.xml><?xml version="1.0" encoding="utf-8"?>
<calcChain xmlns="http://schemas.openxmlformats.org/spreadsheetml/2006/main">
  <c r="F35" i="11" l="1"/>
  <c r="G35" i="11"/>
  <c r="H35" i="11"/>
  <c r="I35" i="11"/>
  <c r="F36" i="11"/>
  <c r="G36" i="11"/>
  <c r="H36" i="11"/>
  <c r="I36" i="11"/>
  <c r="F37" i="11"/>
  <c r="G37" i="11"/>
  <c r="H37" i="11"/>
  <c r="I37" i="11"/>
  <c r="F38" i="11"/>
  <c r="G38" i="11"/>
  <c r="H38" i="11"/>
  <c r="I38" i="11"/>
  <c r="F39" i="11"/>
  <c r="G39" i="11"/>
  <c r="H39" i="11"/>
  <c r="I39" i="11"/>
  <c r="G34" i="11"/>
  <c r="H34" i="11"/>
  <c r="I34" i="11"/>
  <c r="F34" i="11"/>
  <c r="C39" i="11"/>
  <c r="D39" i="11"/>
  <c r="E39" i="11"/>
  <c r="B39" i="11"/>
  <c r="N3" i="11"/>
  <c r="R4" i="11"/>
  <c r="R5" i="11"/>
  <c r="R6" i="11"/>
  <c r="R3" i="11"/>
  <c r="R2" i="11"/>
  <c r="L6" i="11"/>
  <c r="L5" i="11"/>
  <c r="L4" i="11"/>
  <c r="L3" i="11"/>
  <c r="L2" i="11"/>
  <c r="P4" i="11"/>
  <c r="P2" i="11"/>
  <c r="I4" i="11"/>
  <c r="I3" i="11"/>
  <c r="I5" i="11"/>
  <c r="I6" i="11"/>
  <c r="I2" i="11"/>
  <c r="Q3" i="11"/>
  <c r="Q4" i="11"/>
  <c r="Q5" i="11"/>
  <c r="Q2" i="11"/>
  <c r="O3" i="11"/>
  <c r="P3" i="11" s="1"/>
  <c r="O5" i="11"/>
  <c r="P5" i="11" s="1"/>
  <c r="O6" i="11"/>
  <c r="P6" i="11" s="1"/>
  <c r="O2" i="11"/>
  <c r="S2" i="11"/>
  <c r="S3" i="11"/>
  <c r="S4" i="11"/>
  <c r="S5" i="11"/>
  <c r="S6" i="11"/>
  <c r="N4" i="11"/>
  <c r="N6" i="11"/>
  <c r="X3" i="10"/>
  <c r="X4" i="10"/>
  <c r="X5" i="10"/>
  <c r="X6" i="10"/>
  <c r="X7" i="10"/>
  <c r="X8" i="10"/>
  <c r="X9" i="10"/>
  <c r="X10" i="10"/>
  <c r="X2" i="10"/>
  <c r="V3" i="10"/>
  <c r="W3" i="10"/>
  <c r="V4" i="10"/>
  <c r="W4" i="10"/>
  <c r="V5" i="10"/>
  <c r="W5" i="10"/>
  <c r="V6" i="10"/>
  <c r="W6" i="10"/>
  <c r="V7" i="10"/>
  <c r="W7" i="10"/>
  <c r="V8" i="10"/>
  <c r="W8" i="10"/>
  <c r="V9" i="10"/>
  <c r="W9" i="10"/>
  <c r="V10" i="10"/>
  <c r="W10" i="10"/>
  <c r="W2" i="10"/>
  <c r="T3" i="10"/>
  <c r="T4" i="10"/>
  <c r="T5" i="10"/>
  <c r="T6" i="10"/>
  <c r="T7" i="10"/>
  <c r="T8" i="10"/>
  <c r="T9" i="10"/>
  <c r="T10" i="10"/>
  <c r="T2" i="10"/>
  <c r="U2" i="10"/>
  <c r="V2" i="10"/>
  <c r="U3" i="10"/>
  <c r="U4" i="10"/>
  <c r="U5" i="10"/>
  <c r="U6" i="10"/>
  <c r="U7" i="10"/>
  <c r="U8" i="10"/>
  <c r="U9" i="10"/>
  <c r="U10" i="10"/>
  <c r="S3" i="10"/>
  <c r="S4" i="10"/>
  <c r="S5" i="10"/>
  <c r="S6" i="10"/>
  <c r="S7" i="10"/>
  <c r="S8" i="10"/>
  <c r="S9" i="10"/>
  <c r="S10" i="10"/>
  <c r="S2" i="10"/>
  <c r="Q10" i="10"/>
  <c r="P10" i="10"/>
  <c r="O10" i="10"/>
  <c r="N10" i="10"/>
  <c r="M10" i="10"/>
  <c r="L10" i="10"/>
  <c r="K10" i="10"/>
  <c r="I10" i="10"/>
  <c r="R10" i="10" s="1"/>
  <c r="H10" i="10"/>
  <c r="G10" i="10"/>
  <c r="F10" i="10"/>
  <c r="E10" i="10"/>
  <c r="D10" i="10"/>
  <c r="B10" i="10"/>
  <c r="Q9" i="10"/>
  <c r="P9" i="10"/>
  <c r="O9" i="10"/>
  <c r="N9" i="10"/>
  <c r="M9" i="10"/>
  <c r="L9" i="10"/>
  <c r="Y9" i="10" s="1"/>
  <c r="K9" i="10"/>
  <c r="I9" i="10"/>
  <c r="R9" i="10" s="1"/>
  <c r="H9" i="10"/>
  <c r="G9" i="10"/>
  <c r="F9" i="10"/>
  <c r="E9" i="10"/>
  <c r="D9" i="10"/>
  <c r="B9" i="10"/>
  <c r="Q8" i="10"/>
  <c r="P8" i="10"/>
  <c r="O8" i="10"/>
  <c r="N8" i="10"/>
  <c r="M8" i="10"/>
  <c r="L8" i="10"/>
  <c r="K8" i="10"/>
  <c r="I8" i="10"/>
  <c r="R8" i="10" s="1"/>
  <c r="H8" i="10"/>
  <c r="G8" i="10"/>
  <c r="F8" i="10"/>
  <c r="E8" i="10"/>
  <c r="D8" i="10"/>
  <c r="B8" i="10"/>
  <c r="Q7" i="10"/>
  <c r="P7" i="10"/>
  <c r="O7" i="10"/>
  <c r="N7" i="10"/>
  <c r="M7" i="10"/>
  <c r="L7" i="10"/>
  <c r="Y7" i="10" s="1"/>
  <c r="K7" i="10"/>
  <c r="I7" i="10"/>
  <c r="R7" i="10" s="1"/>
  <c r="H7" i="10"/>
  <c r="G7" i="10"/>
  <c r="F7" i="10"/>
  <c r="E7" i="10"/>
  <c r="D7" i="10"/>
  <c r="B7" i="10"/>
  <c r="Q6" i="10"/>
  <c r="P6" i="10"/>
  <c r="O6" i="10"/>
  <c r="N6" i="10"/>
  <c r="M6" i="10"/>
  <c r="L6" i="10"/>
  <c r="Y6" i="10" s="1"/>
  <c r="K6" i="10"/>
  <c r="I6" i="10"/>
  <c r="R6" i="10" s="1"/>
  <c r="H6" i="10"/>
  <c r="G6" i="10"/>
  <c r="F6" i="10"/>
  <c r="E6" i="10"/>
  <c r="D6" i="10"/>
  <c r="B6" i="10"/>
  <c r="Q5" i="10"/>
  <c r="P5" i="10"/>
  <c r="O5" i="10"/>
  <c r="N5" i="10"/>
  <c r="M5" i="10"/>
  <c r="L5" i="10"/>
  <c r="Y5" i="10" s="1"/>
  <c r="K5" i="10"/>
  <c r="I5" i="10"/>
  <c r="R5" i="10" s="1"/>
  <c r="H5" i="10"/>
  <c r="G5" i="10"/>
  <c r="F5" i="10"/>
  <c r="E5" i="10"/>
  <c r="D5" i="10"/>
  <c r="B5" i="10"/>
  <c r="Q4" i="10"/>
  <c r="P4" i="10"/>
  <c r="O4" i="10"/>
  <c r="N4" i="10"/>
  <c r="M4" i="10"/>
  <c r="L4" i="10"/>
  <c r="Y4" i="10" s="1"/>
  <c r="K4" i="10"/>
  <c r="I4" i="10"/>
  <c r="R4" i="10" s="1"/>
  <c r="H4" i="10"/>
  <c r="G4" i="10"/>
  <c r="F4" i="10"/>
  <c r="E4" i="10"/>
  <c r="D4" i="10"/>
  <c r="B4" i="10"/>
  <c r="Q3" i="10"/>
  <c r="P3" i="10"/>
  <c r="O3" i="10"/>
  <c r="N3" i="10"/>
  <c r="M3" i="10"/>
  <c r="L3" i="10"/>
  <c r="Y3" i="10" s="1"/>
  <c r="K3" i="10"/>
  <c r="I3" i="10"/>
  <c r="R3" i="10" s="1"/>
  <c r="H3" i="10"/>
  <c r="G3" i="10"/>
  <c r="F3" i="10"/>
  <c r="E3" i="10"/>
  <c r="D3" i="10"/>
  <c r="B3" i="10"/>
  <c r="Q2" i="10"/>
  <c r="P2" i="10"/>
  <c r="O2" i="10"/>
  <c r="N2" i="10"/>
  <c r="M2" i="10"/>
  <c r="L2" i="10"/>
  <c r="K2" i="10"/>
  <c r="I2" i="10"/>
  <c r="R2" i="10" s="1"/>
  <c r="H2" i="10"/>
  <c r="G2" i="10"/>
  <c r="F2" i="10"/>
  <c r="E2" i="10"/>
  <c r="D2" i="10"/>
  <c r="B2" i="10"/>
  <c r="R3" i="8"/>
  <c r="R4" i="8"/>
  <c r="R5" i="8"/>
  <c r="R6" i="8"/>
  <c r="R7" i="8"/>
  <c r="R8" i="8"/>
  <c r="R9" i="8"/>
  <c r="R10" i="8"/>
  <c r="R2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R2" i="9"/>
  <c r="T2" i="9"/>
  <c r="Q2" i="9"/>
  <c r="S2" i="9"/>
  <c r="U2" i="9"/>
  <c r="R3" i="9"/>
  <c r="Q3" i="9"/>
  <c r="S3" i="9"/>
  <c r="T3" i="9"/>
  <c r="U3" i="9"/>
  <c r="Q4" i="9"/>
  <c r="R4" i="9"/>
  <c r="S4" i="9"/>
  <c r="T4" i="9"/>
  <c r="Q5" i="9"/>
  <c r="R5" i="9"/>
  <c r="S5" i="9"/>
  <c r="T5" i="9"/>
  <c r="U5" i="9"/>
  <c r="Q6" i="9"/>
  <c r="R6" i="9"/>
  <c r="S6" i="9"/>
  <c r="T6" i="9"/>
  <c r="U6" i="9"/>
  <c r="Q7" i="9"/>
  <c r="R7" i="9"/>
  <c r="S7" i="9"/>
  <c r="U7" i="9"/>
  <c r="Q8" i="9"/>
  <c r="R8" i="9"/>
  <c r="T8" i="9"/>
  <c r="Q9" i="9"/>
  <c r="S9" i="9"/>
  <c r="U9" i="9"/>
  <c r="Q10" i="9"/>
  <c r="R10" i="9"/>
  <c r="S10" i="9"/>
  <c r="T10" i="9"/>
  <c r="U10" i="9"/>
  <c r="W10" i="9" s="1"/>
  <c r="J3" i="4"/>
  <c r="J4" i="4"/>
  <c r="J5" i="4"/>
  <c r="J6" i="4"/>
  <c r="J7" i="4"/>
  <c r="J8" i="4"/>
  <c r="J9" i="4"/>
  <c r="J10" i="4"/>
  <c r="J11" i="4"/>
  <c r="J2" i="4"/>
  <c r="J3" i="2"/>
  <c r="J4" i="2"/>
  <c r="J5" i="2"/>
  <c r="J6" i="2"/>
  <c r="J7" i="2"/>
  <c r="J8" i="2"/>
  <c r="J9" i="2"/>
  <c r="J10" i="2"/>
  <c r="J11" i="2"/>
  <c r="J2" i="2"/>
  <c r="J2" i="6"/>
  <c r="J3" i="6"/>
  <c r="J4" i="6"/>
  <c r="J5" i="6"/>
  <c r="J6" i="6"/>
  <c r="J7" i="6"/>
  <c r="J8" i="6"/>
  <c r="J9" i="6"/>
  <c r="J10" i="6"/>
  <c r="J3" i="5"/>
  <c r="J4" i="5"/>
  <c r="J5" i="5"/>
  <c r="J6" i="5"/>
  <c r="J7" i="5"/>
  <c r="J8" i="5"/>
  <c r="J9" i="5"/>
  <c r="J10" i="5"/>
  <c r="J2" i="5"/>
  <c r="N2" i="11" l="1"/>
  <c r="N5" i="11"/>
  <c r="Y2" i="10"/>
  <c r="Y8" i="10"/>
  <c r="Y10" i="10"/>
  <c r="J2" i="10"/>
  <c r="J4" i="10"/>
  <c r="J6" i="10"/>
  <c r="J8" i="10"/>
  <c r="J10" i="10"/>
  <c r="J3" i="10"/>
  <c r="J5" i="10"/>
  <c r="J7" i="10"/>
  <c r="J9" i="10"/>
  <c r="W2" i="9"/>
  <c r="V2" i="9"/>
  <c r="V10" i="9"/>
  <c r="V5" i="9"/>
  <c r="V6" i="9"/>
  <c r="W6" i="9"/>
  <c r="W5" i="9"/>
  <c r="W3" i="9"/>
  <c r="V3" i="9"/>
  <c r="T9" i="9"/>
  <c r="R9" i="9"/>
  <c r="U8" i="9"/>
  <c r="S8" i="9"/>
  <c r="T7" i="9"/>
  <c r="V7" i="9" s="1"/>
  <c r="U4" i="9"/>
  <c r="W4" i="9" s="1"/>
  <c r="B3" i="8"/>
  <c r="D3" i="8"/>
  <c r="E3" i="8"/>
  <c r="F3" i="8"/>
  <c r="G3" i="8"/>
  <c r="H3" i="8"/>
  <c r="I3" i="8"/>
  <c r="J3" i="8" s="1"/>
  <c r="K3" i="8"/>
  <c r="L3" i="8"/>
  <c r="M3" i="8"/>
  <c r="N3" i="8"/>
  <c r="O3" i="8"/>
  <c r="P3" i="8"/>
  <c r="Q3" i="8"/>
  <c r="B4" i="8"/>
  <c r="D4" i="8"/>
  <c r="E4" i="8"/>
  <c r="F4" i="8"/>
  <c r="G4" i="8"/>
  <c r="H4" i="8"/>
  <c r="I4" i="8"/>
  <c r="J4" i="8" s="1"/>
  <c r="K4" i="8"/>
  <c r="L4" i="8"/>
  <c r="M4" i="8"/>
  <c r="N4" i="8"/>
  <c r="O4" i="8"/>
  <c r="P4" i="8"/>
  <c r="Q4" i="8"/>
  <c r="B5" i="8"/>
  <c r="D5" i="8"/>
  <c r="E5" i="8"/>
  <c r="F5" i="8"/>
  <c r="G5" i="8"/>
  <c r="H5" i="8"/>
  <c r="I5" i="8"/>
  <c r="J5" i="8" s="1"/>
  <c r="K5" i="8"/>
  <c r="L5" i="8"/>
  <c r="M5" i="8"/>
  <c r="N5" i="8"/>
  <c r="O5" i="8"/>
  <c r="P5" i="8"/>
  <c r="Q5" i="8"/>
  <c r="B6" i="8"/>
  <c r="D6" i="8"/>
  <c r="E6" i="8"/>
  <c r="F6" i="8"/>
  <c r="G6" i="8"/>
  <c r="H6" i="8"/>
  <c r="I6" i="8"/>
  <c r="J6" i="8" s="1"/>
  <c r="K6" i="8"/>
  <c r="L6" i="8"/>
  <c r="M6" i="8"/>
  <c r="N6" i="8"/>
  <c r="O6" i="8"/>
  <c r="P6" i="8"/>
  <c r="Q6" i="8"/>
  <c r="B7" i="8"/>
  <c r="D7" i="8"/>
  <c r="E7" i="8"/>
  <c r="F7" i="8"/>
  <c r="G7" i="8"/>
  <c r="H7" i="8"/>
  <c r="I7" i="8"/>
  <c r="J7" i="8" s="1"/>
  <c r="K7" i="8"/>
  <c r="L7" i="8"/>
  <c r="M7" i="8"/>
  <c r="N7" i="8"/>
  <c r="O7" i="8"/>
  <c r="P7" i="8"/>
  <c r="Q7" i="8"/>
  <c r="B8" i="8"/>
  <c r="D8" i="8"/>
  <c r="E8" i="8"/>
  <c r="F8" i="8"/>
  <c r="G8" i="8"/>
  <c r="H8" i="8"/>
  <c r="I8" i="8"/>
  <c r="J8" i="8" s="1"/>
  <c r="K8" i="8"/>
  <c r="L8" i="8"/>
  <c r="M8" i="8"/>
  <c r="N8" i="8"/>
  <c r="O8" i="8"/>
  <c r="P8" i="8"/>
  <c r="Q8" i="8"/>
  <c r="B9" i="8"/>
  <c r="D9" i="8"/>
  <c r="E9" i="8"/>
  <c r="F9" i="8"/>
  <c r="G9" i="8"/>
  <c r="H9" i="8"/>
  <c r="I9" i="8"/>
  <c r="J9" i="8" s="1"/>
  <c r="K9" i="8"/>
  <c r="L9" i="8"/>
  <c r="M9" i="8"/>
  <c r="N9" i="8"/>
  <c r="O9" i="8"/>
  <c r="P9" i="8"/>
  <c r="Q9" i="8"/>
  <c r="B10" i="8"/>
  <c r="D10" i="8"/>
  <c r="E10" i="8"/>
  <c r="F10" i="8"/>
  <c r="G10" i="8"/>
  <c r="H10" i="8"/>
  <c r="I10" i="8"/>
  <c r="J10" i="8" s="1"/>
  <c r="K10" i="8"/>
  <c r="L10" i="8"/>
  <c r="M10" i="8"/>
  <c r="N10" i="8"/>
  <c r="O10" i="8"/>
  <c r="P10" i="8"/>
  <c r="Q10" i="8"/>
  <c r="D2" i="8"/>
  <c r="E2" i="8"/>
  <c r="F2" i="8"/>
  <c r="G2" i="8"/>
  <c r="H2" i="8"/>
  <c r="I2" i="8"/>
  <c r="J2" i="8" s="1"/>
  <c r="K2" i="8"/>
  <c r="L2" i="8"/>
  <c r="S2" i="8" s="1"/>
  <c r="M2" i="8"/>
  <c r="N2" i="8"/>
  <c r="T2" i="8" s="1"/>
  <c r="O2" i="8"/>
  <c r="U2" i="8" s="1"/>
  <c r="P2" i="8"/>
  <c r="V2" i="8" s="1"/>
  <c r="Q2" i="8"/>
  <c r="W2" i="8" s="1"/>
  <c r="B2" i="8"/>
  <c r="V10" i="8" l="1"/>
  <c r="T10" i="8"/>
  <c r="S10" i="8"/>
  <c r="V9" i="8"/>
  <c r="T9" i="8"/>
  <c r="S9" i="8"/>
  <c r="V8" i="8"/>
  <c r="T8" i="8"/>
  <c r="S8" i="8"/>
  <c r="V7" i="8"/>
  <c r="T7" i="8"/>
  <c r="S7" i="8"/>
  <c r="V6" i="8"/>
  <c r="T6" i="8"/>
  <c r="S6" i="8"/>
  <c r="V5" i="8"/>
  <c r="T5" i="8"/>
  <c r="S5" i="8"/>
  <c r="V4" i="8"/>
  <c r="T4" i="8"/>
  <c r="S4" i="8"/>
  <c r="V3" i="8"/>
  <c r="T3" i="8"/>
  <c r="S3" i="8"/>
  <c r="W10" i="8"/>
  <c r="U10" i="8"/>
  <c r="W9" i="8"/>
  <c r="U9" i="8"/>
  <c r="W8" i="8"/>
  <c r="U8" i="8"/>
  <c r="W7" i="8"/>
  <c r="U7" i="8"/>
  <c r="W6" i="8"/>
  <c r="U6" i="8"/>
  <c r="W5" i="8"/>
  <c r="U5" i="8"/>
  <c r="W4" i="8"/>
  <c r="U4" i="8"/>
  <c r="W3" i="8"/>
  <c r="U3" i="8"/>
  <c r="V8" i="9"/>
  <c r="V4" i="9"/>
  <c r="W8" i="9"/>
  <c r="V9" i="9"/>
  <c r="W7" i="9"/>
  <c r="W9" i="9"/>
  <c r="Y9" i="8"/>
  <c r="Y8" i="8"/>
  <c r="Y7" i="8"/>
  <c r="X6" i="8"/>
  <c r="Y6" i="8"/>
  <c r="Y5" i="8"/>
  <c r="Y4" i="8"/>
  <c r="X3" i="8"/>
  <c r="Y10" i="8"/>
  <c r="Y2" i="8"/>
  <c r="X2" i="8"/>
  <c r="X10" i="8"/>
  <c r="X8" i="8"/>
  <c r="X4" i="8"/>
  <c r="Y3" i="8" l="1"/>
  <c r="X5" i="8"/>
  <c r="X7" i="8"/>
  <c r="X9" i="8"/>
  <c r="B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C10" i="5"/>
</calcChain>
</file>

<file path=xl/sharedStrings.xml><?xml version="1.0" encoding="utf-8"?>
<sst xmlns="http://schemas.openxmlformats.org/spreadsheetml/2006/main" count="166" uniqueCount="40">
  <si>
    <t xml:space="preserve"> #tasks IN</t>
  </si>
  <si>
    <t xml:space="preserve"> #seq. flows IN</t>
  </si>
  <si>
    <t xml:space="preserve"> size IN</t>
  </si>
  <si>
    <t xml:space="preserve"> density IN</t>
  </si>
  <si>
    <t xml:space="preserve"> connectivity IN</t>
  </si>
  <si>
    <t xml:space="preserve"> separability IN</t>
  </si>
  <si>
    <t xml:space="preserve"> time</t>
  </si>
  <si>
    <t xml:space="preserve"> #tasks OUT</t>
  </si>
  <si>
    <t xml:space="preserve"> #seq. flows OUT</t>
  </si>
  <si>
    <t xml:space="preserve"> size OUT</t>
  </si>
  <si>
    <t xml:space="preserve"> density OUT</t>
  </si>
  <si>
    <t xml:space="preserve"> connectivity OUT</t>
  </si>
  <si>
    <t xml:space="preserve"> separability OUT</t>
  </si>
  <si>
    <t xml:space="preserve"> #Cx tasks IN</t>
  </si>
  <si>
    <t xml:space="preserve"> #Cx tasks OUT</t>
  </si>
  <si>
    <t>THRESHOLD</t>
  </si>
  <si>
    <t>time</t>
  </si>
  <si>
    <t xml:space="preserve"> size</t>
  </si>
  <si>
    <t xml:space="preserve"> density</t>
  </si>
  <si>
    <t xml:space="preserve"> connectivity</t>
  </si>
  <si>
    <t xml:space="preserve"> separability</t>
  </si>
  <si>
    <t># Clustered tasks</t>
  </si>
  <si>
    <t>Size</t>
  </si>
  <si>
    <t>Density</t>
  </si>
  <si>
    <t>Connectivity</t>
  </si>
  <si>
    <t>Separability</t>
  </si>
  <si>
    <t>minimax value</t>
  </si>
  <si>
    <t>S1</t>
  </si>
  <si>
    <t>S2</t>
  </si>
  <si>
    <t>S3</t>
  </si>
  <si>
    <t>S4</t>
  </si>
  <si>
    <t>System</t>
  </si>
  <si>
    <t>time (ms)</t>
  </si>
  <si>
    <t xml:space="preserve"> #tasks</t>
  </si>
  <si>
    <t xml:space="preserve"> #seq. flows</t>
  </si>
  <si>
    <t>#Cx tasks</t>
  </si>
  <si>
    <t>Reduction</t>
  </si>
  <si>
    <t>Improvement</t>
  </si>
  <si>
    <t>REFERENCE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</si>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</sst>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2" fillId="0" borderId="0" xfId="0" applyNumberFormat="1" applyFont="1"/>
    <xf numFmtId="9" fontId="0" fillId="0" borderId="0" xfId="1" applyFont="1"/>
    <xf numFmtId="9" fontId="2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'S1-UEnrollment'!$N$1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'S1-UEnrollment'!$N$2:$N$10</c:f>
              <c:numCache>
                <c:formatCode>0.000</c:formatCode>
                <c:ptCount val="9"/>
                <c:pt idx="0">
                  <c:v>72</c:v>
                </c:pt>
                <c:pt idx="1">
                  <c:v>71.888888888888886</c:v>
                </c:pt>
                <c:pt idx="2">
                  <c:v>71.333333333333329</c:v>
                </c:pt>
                <c:pt idx="3">
                  <c:v>70.555555555555557</c:v>
                </c:pt>
                <c:pt idx="4">
                  <c:v>69.666666666666671</c:v>
                </c:pt>
                <c:pt idx="5">
                  <c:v>67.666666666666671</c:v>
                </c:pt>
                <c:pt idx="6">
                  <c:v>62.888888888888886</c:v>
                </c:pt>
                <c:pt idx="7">
                  <c:v>57.777777777777779</c:v>
                </c:pt>
                <c:pt idx="8">
                  <c:v>67.972222222222229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82432"/>
        <c:axId val="76483968"/>
      </c:lineChart>
      <c:catAx>
        <c:axId val="764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83968"/>
        <c:crosses val="autoZero"/>
        <c:auto val="1"/>
        <c:lblAlgn val="ctr"/>
        <c:lblOffset val="100"/>
        <c:noMultiLvlLbl val="0"/>
      </c:catAx>
      <c:valAx>
        <c:axId val="764839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648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'S2-VillasanteLab'!$L$1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'S2-VillasanteLab'!$A$2:$A$10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'S2-VillasanteLab'!$L$2:$L$10</c:f>
              <c:numCache>
                <c:formatCode>0.000</c:formatCode>
                <c:ptCount val="9"/>
                <c:pt idx="0">
                  <c:v>0.31818181818181818</c:v>
                </c:pt>
                <c:pt idx="1">
                  <c:v>0.31818181818181818</c:v>
                </c:pt>
                <c:pt idx="2">
                  <c:v>0.36363636363636365</c:v>
                </c:pt>
                <c:pt idx="3">
                  <c:v>0.40909090909090912</c:v>
                </c:pt>
                <c:pt idx="4">
                  <c:v>0.54545454545454541</c:v>
                </c:pt>
                <c:pt idx="5">
                  <c:v>0.86363636363636365</c:v>
                </c:pt>
                <c:pt idx="6">
                  <c:v>1.0909090909090908</c:v>
                </c:pt>
                <c:pt idx="7">
                  <c:v>0.90909090909090906</c:v>
                </c:pt>
                <c:pt idx="8">
                  <c:v>0.63636363636363635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6272"/>
        <c:axId val="117060736"/>
      </c:lineChart>
      <c:catAx>
        <c:axId val="1170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60736"/>
        <c:crosses val="autoZero"/>
        <c:auto val="1"/>
        <c:lblAlgn val="ctr"/>
        <c:lblOffset val="100"/>
        <c:noMultiLvlLbl val="0"/>
      </c:catAx>
      <c:valAx>
        <c:axId val="117060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704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'S3-Tabula'!$N$1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'S3-Tabula'!$N$2:$N$10</c:f>
              <c:numCache>
                <c:formatCode>0.000</c:formatCode>
                <c:ptCount val="9"/>
                <c:pt idx="0">
                  <c:v>33.92307692307692</c:v>
                </c:pt>
                <c:pt idx="1">
                  <c:v>33.692307692307693</c:v>
                </c:pt>
                <c:pt idx="2">
                  <c:v>33.53846153846154</c:v>
                </c:pt>
                <c:pt idx="3">
                  <c:v>32.46153846153846</c:v>
                </c:pt>
                <c:pt idx="4">
                  <c:v>31.692307692307693</c:v>
                </c:pt>
                <c:pt idx="5">
                  <c:v>30.384615384615383</c:v>
                </c:pt>
                <c:pt idx="6">
                  <c:v>29.615384615384617</c:v>
                </c:pt>
                <c:pt idx="7">
                  <c:v>27.846153846153847</c:v>
                </c:pt>
                <c:pt idx="8">
                  <c:v>26.53846153846154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53792"/>
        <c:axId val="124805120"/>
      </c:lineChart>
      <c:catAx>
        <c:axId val="1247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805120"/>
        <c:crosses val="autoZero"/>
        <c:auto val="1"/>
        <c:lblAlgn val="ctr"/>
        <c:lblOffset val="100"/>
        <c:noMultiLvlLbl val="0"/>
      </c:catAx>
      <c:valAx>
        <c:axId val="1248051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475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'S3-Tabula'!$O$1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'S3-Tabula'!$O$2:$O$10</c:f>
              <c:numCache>
                <c:formatCode>0.000</c:formatCode>
                <c:ptCount val="9"/>
                <c:pt idx="0">
                  <c:v>0.13263405845236262</c:v>
                </c:pt>
                <c:pt idx="1">
                  <c:v>0.13390820335656078</c:v>
                </c:pt>
                <c:pt idx="2">
                  <c:v>0.13391580306412562</c:v>
                </c:pt>
                <c:pt idx="3">
                  <c:v>0.13398365783402616</c:v>
                </c:pt>
                <c:pt idx="4">
                  <c:v>0.13403486984766688</c:v>
                </c:pt>
                <c:pt idx="5">
                  <c:v>0.13412346421279045</c:v>
                </c:pt>
                <c:pt idx="6">
                  <c:v>0.13419177318906675</c:v>
                </c:pt>
                <c:pt idx="7">
                  <c:v>0.13435282429747347</c:v>
                </c:pt>
                <c:pt idx="8">
                  <c:v>0.1377410936488204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79616"/>
        <c:axId val="124881152"/>
      </c:lineChart>
      <c:catAx>
        <c:axId val="1248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881152"/>
        <c:crosses val="autoZero"/>
        <c:auto val="1"/>
        <c:lblAlgn val="ctr"/>
        <c:lblOffset val="100"/>
        <c:noMultiLvlLbl val="0"/>
      </c:catAx>
      <c:valAx>
        <c:axId val="12488115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487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'S3-Tabula'!$P$1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'S3-Tabula'!$P$2:$P$10</c:f>
              <c:numCache>
                <c:formatCode>0.000</c:formatCode>
                <c:ptCount val="9"/>
                <c:pt idx="0">
                  <c:v>5.4499999999999984</c:v>
                </c:pt>
                <c:pt idx="1">
                  <c:v>5.7099811676082863</c:v>
                </c:pt>
                <c:pt idx="2">
                  <c:v>5.7188697318007655</c:v>
                </c:pt>
                <c:pt idx="3">
                  <c:v>5.803921568627449</c:v>
                </c:pt>
                <c:pt idx="4">
                  <c:v>5.8774154589371967</c:v>
                </c:pt>
                <c:pt idx="5">
                  <c:v>6.0344444444444436</c:v>
                </c:pt>
                <c:pt idx="6">
                  <c:v>6.1790598290598266</c:v>
                </c:pt>
                <c:pt idx="7">
                  <c:v>6.7261904761904594</c:v>
                </c:pt>
                <c:pt idx="8">
                  <c:v>8.0685550082101667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4352"/>
        <c:axId val="148347136"/>
      </c:lineChart>
      <c:catAx>
        <c:axId val="1338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47136"/>
        <c:crosses val="autoZero"/>
        <c:auto val="1"/>
        <c:lblAlgn val="ctr"/>
        <c:lblOffset val="100"/>
        <c:noMultiLvlLbl val="0"/>
      </c:catAx>
      <c:valAx>
        <c:axId val="1483471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384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'S3-Tabula'!$Q$1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'S3-Tabula'!$Q$2:$Q$10</c:f>
              <c:numCache>
                <c:formatCode>0.000</c:formatCode>
                <c:ptCount val="9"/>
                <c:pt idx="0">
                  <c:v>2.4615384615384617</c:v>
                </c:pt>
                <c:pt idx="1">
                  <c:v>2.4615384615384617</c:v>
                </c:pt>
                <c:pt idx="2">
                  <c:v>2.4615384615384617</c:v>
                </c:pt>
                <c:pt idx="3">
                  <c:v>2.4615384615384617</c:v>
                </c:pt>
                <c:pt idx="4">
                  <c:v>2.4615384615384617</c:v>
                </c:pt>
                <c:pt idx="5">
                  <c:v>2.4615384615384617</c:v>
                </c:pt>
                <c:pt idx="6">
                  <c:v>2.4615384615384617</c:v>
                </c:pt>
                <c:pt idx="7">
                  <c:v>2.4615384615384617</c:v>
                </c:pt>
                <c:pt idx="8">
                  <c:v>2.4615384615384617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61344"/>
        <c:axId val="155162880"/>
      </c:lineChart>
      <c:catAx>
        <c:axId val="1551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162880"/>
        <c:crosses val="autoZero"/>
        <c:auto val="1"/>
        <c:lblAlgn val="ctr"/>
        <c:lblOffset val="100"/>
        <c:noMultiLvlLbl val="0"/>
      </c:catAx>
      <c:valAx>
        <c:axId val="1551628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51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'S3-Tabula'!$L$1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'S3-Tabula'!$L$2:$L$10</c:f>
              <c:numCache>
                <c:formatCode>0.000</c:formatCode>
                <c:ptCount val="9"/>
                <c:pt idx="0">
                  <c:v>0.53846153846153844</c:v>
                </c:pt>
                <c:pt idx="1">
                  <c:v>0.69230769230769229</c:v>
                </c:pt>
                <c:pt idx="2">
                  <c:v>0.84615384615384615</c:v>
                </c:pt>
                <c:pt idx="3">
                  <c:v>1.6923076923076923</c:v>
                </c:pt>
                <c:pt idx="4">
                  <c:v>2.0769230769230771</c:v>
                </c:pt>
                <c:pt idx="5">
                  <c:v>2.5384615384615383</c:v>
                </c:pt>
                <c:pt idx="6">
                  <c:v>2.6923076923076925</c:v>
                </c:pt>
                <c:pt idx="7">
                  <c:v>2.4615384615384617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41184"/>
        <c:axId val="158943104"/>
      </c:lineChart>
      <c:catAx>
        <c:axId val="1589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943104"/>
        <c:crosses val="autoZero"/>
        <c:auto val="1"/>
        <c:lblAlgn val="ctr"/>
        <c:lblOffset val="100"/>
        <c:noMultiLvlLbl val="0"/>
      </c:catAx>
      <c:valAx>
        <c:axId val="15894310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894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'S4-XCare'!$N$1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'S4-XCare'!$N$2:$N$10</c:f>
              <c:numCache>
                <c:formatCode>0.000</c:formatCode>
                <c:ptCount val="9"/>
                <c:pt idx="0">
                  <c:v>35.375</c:v>
                </c:pt>
                <c:pt idx="1">
                  <c:v>35.25</c:v>
                </c:pt>
                <c:pt idx="2">
                  <c:v>35.25</c:v>
                </c:pt>
                <c:pt idx="3">
                  <c:v>35.25</c:v>
                </c:pt>
                <c:pt idx="4">
                  <c:v>35.25</c:v>
                </c:pt>
                <c:pt idx="5">
                  <c:v>35.25</c:v>
                </c:pt>
                <c:pt idx="6">
                  <c:v>35.25</c:v>
                </c:pt>
                <c:pt idx="7">
                  <c:v>34.625</c:v>
                </c:pt>
                <c:pt idx="8">
                  <c:v>33.625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52192"/>
        <c:axId val="161246592"/>
      </c:lineChart>
      <c:catAx>
        <c:axId val="1601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246592"/>
        <c:crosses val="autoZero"/>
        <c:auto val="1"/>
        <c:lblAlgn val="ctr"/>
        <c:lblOffset val="100"/>
        <c:noMultiLvlLbl val="0"/>
      </c:catAx>
      <c:valAx>
        <c:axId val="1612465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015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'S4-XCare'!$O$1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'S4-XCare'!$O$2:$O$10</c:f>
              <c:numCache>
                <c:formatCode>0.000</c:formatCode>
                <c:ptCount val="9"/>
                <c:pt idx="0">
                  <c:v>0.18061789475816614</c:v>
                </c:pt>
                <c:pt idx="1">
                  <c:v>0.18115770582429297</c:v>
                </c:pt>
                <c:pt idx="2">
                  <c:v>0.18115770582429297</c:v>
                </c:pt>
                <c:pt idx="3">
                  <c:v>0.18115770582429297</c:v>
                </c:pt>
                <c:pt idx="4">
                  <c:v>0.18115770582429297</c:v>
                </c:pt>
                <c:pt idx="5">
                  <c:v>0.18115770582429297</c:v>
                </c:pt>
                <c:pt idx="6">
                  <c:v>0.18115770582429297</c:v>
                </c:pt>
                <c:pt idx="7">
                  <c:v>0.18312323765168059</c:v>
                </c:pt>
                <c:pt idx="8">
                  <c:v>0.18463576228521861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23168"/>
        <c:axId val="162425088"/>
      </c:lineChart>
      <c:catAx>
        <c:axId val="1624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425088"/>
        <c:crosses val="autoZero"/>
        <c:auto val="1"/>
        <c:lblAlgn val="ctr"/>
        <c:lblOffset val="100"/>
        <c:noMultiLvlLbl val="0"/>
      </c:catAx>
      <c:valAx>
        <c:axId val="1624250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242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'S4-XCare'!$P$1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'S4-XCare'!$A$2:$A$10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'S4-XCare'!$P$2:$P$10</c:f>
              <c:numCache>
                <c:formatCode>0.000</c:formatCode>
                <c:ptCount val="9"/>
                <c:pt idx="0">
                  <c:v>3.7872448979591811</c:v>
                </c:pt>
                <c:pt idx="1">
                  <c:v>3.8267006802721069</c:v>
                </c:pt>
                <c:pt idx="2">
                  <c:v>3.8267006802721069</c:v>
                </c:pt>
                <c:pt idx="3">
                  <c:v>3.8267006802721069</c:v>
                </c:pt>
                <c:pt idx="4">
                  <c:v>3.8267006802721069</c:v>
                </c:pt>
                <c:pt idx="5">
                  <c:v>3.8267006802721069</c:v>
                </c:pt>
                <c:pt idx="6">
                  <c:v>3.8267006802721069</c:v>
                </c:pt>
                <c:pt idx="7">
                  <c:v>4.014093314093313</c:v>
                </c:pt>
                <c:pt idx="8">
                  <c:v>4.1843511098830231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92416"/>
        <c:axId val="163287808"/>
      </c:lineChart>
      <c:catAx>
        <c:axId val="1628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289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'S4-XCare'!$Q$1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'S4-XCare'!$Q$2:$Q$10</c:f>
              <c:numCache>
                <c:formatCode>0.000</c:formatCode>
                <c:ptCount val="9"/>
                <c:pt idx="0">
                  <c:v>2.875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7328"/>
        <c:axId val="164788864"/>
      </c:lineChart>
      <c:catAx>
        <c:axId val="1647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788864"/>
        <c:crosses val="autoZero"/>
        <c:auto val="1"/>
        <c:lblAlgn val="ctr"/>
        <c:lblOffset val="100"/>
        <c:noMultiLvlLbl val="0"/>
      </c:catAx>
      <c:valAx>
        <c:axId val="16478886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478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'S1-UEnrollment'!$O$1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'S1-UEnrollment'!$O$2:$O$10</c:f>
              <c:numCache>
                <c:formatCode>0.000</c:formatCode>
                <c:ptCount val="9"/>
                <c:pt idx="0">
                  <c:v>0.13746120332405848</c:v>
                </c:pt>
                <c:pt idx="1">
                  <c:v>0.13746798029399157</c:v>
                </c:pt>
                <c:pt idx="2">
                  <c:v>0.14241380646858273</c:v>
                </c:pt>
                <c:pt idx="3">
                  <c:v>0.14246264331643205</c:v>
                </c:pt>
                <c:pt idx="4">
                  <c:v>0.14262157890308746</c:v>
                </c:pt>
                <c:pt idx="5">
                  <c:v>0.1427966739263577</c:v>
                </c:pt>
                <c:pt idx="6">
                  <c:v>0.14401724804090354</c:v>
                </c:pt>
                <c:pt idx="7">
                  <c:v>0.16315116814352912</c:v>
                </c:pt>
                <c:pt idx="8">
                  <c:v>0.14404903780211781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76032"/>
        <c:axId val="83333504"/>
      </c:lineChart>
      <c:catAx>
        <c:axId val="768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33504"/>
        <c:crosses val="autoZero"/>
        <c:auto val="1"/>
        <c:lblAlgn val="ctr"/>
        <c:lblOffset val="100"/>
        <c:noMultiLvlLbl val="0"/>
      </c:catAx>
      <c:valAx>
        <c:axId val="8333350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687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'S4-XCare'!$L$1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'S4-XCare'!$A$2:$A$10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'S4-XCare'!$L$2:$L$10</c:f>
              <c:numCache>
                <c:formatCode>0.000</c:formatCode>
                <c:ptCount val="9"/>
                <c:pt idx="0">
                  <c:v>0.875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1.125</c:v>
                </c:pt>
                <c:pt idx="8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4496"/>
        <c:axId val="164956032"/>
      </c:lineChart>
      <c:catAx>
        <c:axId val="1649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956032"/>
        <c:crosses val="autoZero"/>
        <c:auto val="1"/>
        <c:lblAlgn val="ctr"/>
        <c:lblOffset val="100"/>
        <c:noMultiLvlLbl val="0"/>
      </c:catAx>
      <c:valAx>
        <c:axId val="1649560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495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Size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S1</c:v>
          </c:tx>
          <c:spPr>
            <a:ln w="31750"/>
          </c:spPr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'S1-UEnrollment'!$N$2:$N$10</c:f>
              <c:numCache>
                <c:formatCode>0.000</c:formatCode>
                <c:ptCount val="9"/>
                <c:pt idx="0">
                  <c:v>72</c:v>
                </c:pt>
                <c:pt idx="1">
                  <c:v>71.888888888888886</c:v>
                </c:pt>
                <c:pt idx="2">
                  <c:v>71.333333333333329</c:v>
                </c:pt>
                <c:pt idx="3">
                  <c:v>70.555555555555557</c:v>
                </c:pt>
                <c:pt idx="4">
                  <c:v>69.666666666666671</c:v>
                </c:pt>
                <c:pt idx="5">
                  <c:v>67.666666666666671</c:v>
                </c:pt>
                <c:pt idx="6">
                  <c:v>62.888888888888886</c:v>
                </c:pt>
                <c:pt idx="7">
                  <c:v>57.777777777777779</c:v>
                </c:pt>
                <c:pt idx="8">
                  <c:v>67.972222222222229</c:v>
                </c:pt>
              </c:numCache>
            </c:numRef>
          </c:val>
          <c:smooth val="0"/>
        </c:ser>
        <c:ser>
          <c:idx val="0"/>
          <c:order val="1"/>
          <c:tx>
            <c:v>S2</c:v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'S2-VillasanteLab'!$N$2:$N$10</c:f>
              <c:numCache>
                <c:formatCode>0.000</c:formatCode>
                <c:ptCount val="9"/>
                <c:pt idx="0">
                  <c:v>9.545454545454545</c:v>
                </c:pt>
                <c:pt idx="1">
                  <c:v>9.545454545454545</c:v>
                </c:pt>
                <c:pt idx="2">
                  <c:v>9.5</c:v>
                </c:pt>
                <c:pt idx="3">
                  <c:v>9.4090909090909083</c:v>
                </c:pt>
                <c:pt idx="4">
                  <c:v>9.2727272727272734</c:v>
                </c:pt>
                <c:pt idx="5">
                  <c:v>8.8181818181818183</c:v>
                </c:pt>
                <c:pt idx="6">
                  <c:v>8.3636363636363633</c:v>
                </c:pt>
                <c:pt idx="7">
                  <c:v>7.8181818181818183</c:v>
                </c:pt>
                <c:pt idx="8">
                  <c:v>7.2272727272727275</c:v>
                </c:pt>
              </c:numCache>
            </c:numRef>
          </c:val>
          <c:smooth val="0"/>
        </c:ser>
        <c:ser>
          <c:idx val="1"/>
          <c:order val="2"/>
          <c:tx>
            <c:v>S3</c:v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'S3-Tabula'!$N$2:$N$10</c:f>
              <c:numCache>
                <c:formatCode>0.000</c:formatCode>
                <c:ptCount val="9"/>
                <c:pt idx="0">
                  <c:v>33.92307692307692</c:v>
                </c:pt>
                <c:pt idx="1">
                  <c:v>33.692307692307693</c:v>
                </c:pt>
                <c:pt idx="2">
                  <c:v>33.53846153846154</c:v>
                </c:pt>
                <c:pt idx="3">
                  <c:v>32.46153846153846</c:v>
                </c:pt>
                <c:pt idx="4">
                  <c:v>31.692307692307693</c:v>
                </c:pt>
                <c:pt idx="5">
                  <c:v>30.384615384615383</c:v>
                </c:pt>
                <c:pt idx="6">
                  <c:v>29.615384615384617</c:v>
                </c:pt>
                <c:pt idx="7">
                  <c:v>27.846153846153847</c:v>
                </c:pt>
                <c:pt idx="8">
                  <c:v>26.53846153846154</c:v>
                </c:pt>
              </c:numCache>
            </c:numRef>
          </c:val>
          <c:smooth val="0"/>
        </c:ser>
        <c:ser>
          <c:idx val="2"/>
          <c:order val="3"/>
          <c:tx>
            <c:v>S4</c:v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'S4-XCare'!$N$2:$N$10</c:f>
              <c:numCache>
                <c:formatCode>0.000</c:formatCode>
                <c:ptCount val="9"/>
                <c:pt idx="0">
                  <c:v>35.375</c:v>
                </c:pt>
                <c:pt idx="1">
                  <c:v>35.25</c:v>
                </c:pt>
                <c:pt idx="2">
                  <c:v>35.25</c:v>
                </c:pt>
                <c:pt idx="3">
                  <c:v>35.25</c:v>
                </c:pt>
                <c:pt idx="4">
                  <c:v>35.25</c:v>
                </c:pt>
                <c:pt idx="5">
                  <c:v>35.25</c:v>
                </c:pt>
                <c:pt idx="6">
                  <c:v>35.25</c:v>
                </c:pt>
                <c:pt idx="7">
                  <c:v>34.625</c:v>
                </c:pt>
                <c:pt idx="8">
                  <c:v>33.625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0432"/>
        <c:axId val="165724160"/>
      </c:lineChart>
      <c:catAx>
        <c:axId val="1655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65724160"/>
        <c:crosses val="autoZero"/>
        <c:auto val="1"/>
        <c:lblAlgn val="ctr"/>
        <c:lblOffset val="100"/>
        <c:noMultiLvlLbl val="0"/>
      </c:catAx>
      <c:valAx>
        <c:axId val="165724160"/>
        <c:scaling>
          <c:orientation val="minMax"/>
          <c:max val="75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16557043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Density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S1</c:v>
          </c:tx>
          <c:spPr>
            <a:ln w="31750"/>
          </c:spPr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'S1-UEnrollment'!$O$2:$O$10</c:f>
              <c:numCache>
                <c:formatCode>0.000</c:formatCode>
                <c:ptCount val="9"/>
                <c:pt idx="0">
                  <c:v>0.13746120332405848</c:v>
                </c:pt>
                <c:pt idx="1">
                  <c:v>0.13746798029399157</c:v>
                </c:pt>
                <c:pt idx="2">
                  <c:v>0.14241380646858273</c:v>
                </c:pt>
                <c:pt idx="3">
                  <c:v>0.14246264331643205</c:v>
                </c:pt>
                <c:pt idx="4">
                  <c:v>0.14262157890308746</c:v>
                </c:pt>
                <c:pt idx="5">
                  <c:v>0.1427966739263577</c:v>
                </c:pt>
                <c:pt idx="6">
                  <c:v>0.14401724804090354</c:v>
                </c:pt>
                <c:pt idx="7">
                  <c:v>0.16315116814352912</c:v>
                </c:pt>
                <c:pt idx="8">
                  <c:v>0.14404903780211781</c:v>
                </c:pt>
              </c:numCache>
            </c:numRef>
          </c:val>
          <c:smooth val="0"/>
        </c:ser>
        <c:ser>
          <c:idx val="0"/>
          <c:order val="1"/>
          <c:tx>
            <c:v>S2</c:v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'S2-VillasanteLab'!$O$2:$O$10</c:f>
              <c:numCache>
                <c:formatCode>0.000</c:formatCode>
                <c:ptCount val="9"/>
                <c:pt idx="0">
                  <c:v>6.7296827737988757E-2</c:v>
                </c:pt>
                <c:pt idx="1">
                  <c:v>6.7296827737988757E-2</c:v>
                </c:pt>
                <c:pt idx="2">
                  <c:v>6.7347811833688306E-2</c:v>
                </c:pt>
                <c:pt idx="3">
                  <c:v>6.7455687627218111E-2</c:v>
                </c:pt>
                <c:pt idx="4">
                  <c:v>6.7570063591027782E-2</c:v>
                </c:pt>
                <c:pt idx="5">
                  <c:v>6.8879084079761843E-2</c:v>
                </c:pt>
                <c:pt idx="6">
                  <c:v>6.948243928660755E-2</c:v>
                </c:pt>
                <c:pt idx="7">
                  <c:v>7.0978225982915658E-2</c:v>
                </c:pt>
                <c:pt idx="8">
                  <c:v>7.4284675958103827E-2</c:v>
                </c:pt>
              </c:numCache>
            </c:numRef>
          </c:val>
          <c:smooth val="0"/>
        </c:ser>
        <c:ser>
          <c:idx val="1"/>
          <c:order val="2"/>
          <c:tx>
            <c:v>S3</c:v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'S3-Tabula'!$O$2:$O$10</c:f>
              <c:numCache>
                <c:formatCode>0.000</c:formatCode>
                <c:ptCount val="9"/>
                <c:pt idx="0">
                  <c:v>0.13263405845236262</c:v>
                </c:pt>
                <c:pt idx="1">
                  <c:v>0.13390820335656078</c:v>
                </c:pt>
                <c:pt idx="2">
                  <c:v>0.13391580306412562</c:v>
                </c:pt>
                <c:pt idx="3">
                  <c:v>0.13398365783402616</c:v>
                </c:pt>
                <c:pt idx="4">
                  <c:v>0.13403486984766688</c:v>
                </c:pt>
                <c:pt idx="5">
                  <c:v>0.13412346421279045</c:v>
                </c:pt>
                <c:pt idx="6">
                  <c:v>0.13419177318906675</c:v>
                </c:pt>
                <c:pt idx="7">
                  <c:v>0.13435282429747347</c:v>
                </c:pt>
                <c:pt idx="8">
                  <c:v>0.1377410936488204</c:v>
                </c:pt>
              </c:numCache>
            </c:numRef>
          </c:val>
          <c:smooth val="0"/>
        </c:ser>
        <c:ser>
          <c:idx val="2"/>
          <c:order val="3"/>
          <c:tx>
            <c:v>S4</c:v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'S4-XCare'!$O$2:$O$10</c:f>
              <c:numCache>
                <c:formatCode>0.000</c:formatCode>
                <c:ptCount val="9"/>
                <c:pt idx="0">
                  <c:v>0.18061789475816614</c:v>
                </c:pt>
                <c:pt idx="1">
                  <c:v>0.18115770582429297</c:v>
                </c:pt>
                <c:pt idx="2">
                  <c:v>0.18115770582429297</c:v>
                </c:pt>
                <c:pt idx="3">
                  <c:v>0.18115770582429297</c:v>
                </c:pt>
                <c:pt idx="4">
                  <c:v>0.18115770582429297</c:v>
                </c:pt>
                <c:pt idx="5">
                  <c:v>0.18115770582429297</c:v>
                </c:pt>
                <c:pt idx="6">
                  <c:v>0.18115770582429297</c:v>
                </c:pt>
                <c:pt idx="7">
                  <c:v>0.18312323765168059</c:v>
                </c:pt>
                <c:pt idx="8">
                  <c:v>0.18463576228521861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30272"/>
        <c:axId val="166490880"/>
      </c:lineChart>
      <c:catAx>
        <c:axId val="1662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6490880"/>
        <c:crosses val="autoZero"/>
        <c:auto val="1"/>
        <c:lblAlgn val="ctr"/>
        <c:lblOffset val="100"/>
        <c:noMultiLvlLbl val="0"/>
      </c:catAx>
      <c:valAx>
        <c:axId val="166490880"/>
        <c:scaling>
          <c:orientation val="minMax"/>
          <c:max val="0.2"/>
          <c:min val="6.0000000000000012E-2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62302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Connectivity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S1</c:v>
          </c:tx>
          <c:spPr>
            <a:ln w="31750"/>
          </c:spPr>
          <c:marker>
            <c:symbol val="none"/>
          </c:marker>
          <c:cat>
            <c:numRef>
              <c:f>'S1-UEnrollment'!$A$2:$A$10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'S1-UEnrollment'!$P$2:$P$10</c:f>
              <c:numCache>
                <c:formatCode>0.000</c:formatCode>
                <c:ptCount val="9"/>
                <c:pt idx="0">
                  <c:v>5.044280675233054</c:v>
                </c:pt>
                <c:pt idx="1">
                  <c:v>5.0538891408415205</c:v>
                </c:pt>
                <c:pt idx="2">
                  <c:v>6.1744896918057073</c:v>
                </c:pt>
                <c:pt idx="3">
                  <c:v>6.2496552227128648</c:v>
                </c:pt>
                <c:pt idx="4">
                  <c:v>6.3542697730305733</c:v>
                </c:pt>
                <c:pt idx="5">
                  <c:v>6.6186661298980125</c:v>
                </c:pt>
                <c:pt idx="6">
                  <c:v>7.6703820417055582</c:v>
                </c:pt>
                <c:pt idx="7">
                  <c:v>10.636082693947142</c:v>
                </c:pt>
                <c:pt idx="8">
                  <c:v>6.7252144211468039</c:v>
                </c:pt>
              </c:numCache>
            </c:numRef>
          </c:val>
          <c:smooth val="0"/>
        </c:ser>
        <c:ser>
          <c:idx val="0"/>
          <c:order val="1"/>
          <c:tx>
            <c:v>S2</c:v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'S2-VillasanteLab'!$A$2:$A$10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'S2-VillasanteLab'!$P$2:$P$10</c:f>
              <c:numCache>
                <c:formatCode>0.000</c:formatCode>
                <c:ptCount val="9"/>
                <c:pt idx="0">
                  <c:v>4.3999999999999968</c:v>
                </c:pt>
                <c:pt idx="1">
                  <c:v>4.3999999999999968</c:v>
                </c:pt>
                <c:pt idx="2">
                  <c:v>4.4085604472396884</c:v>
                </c:pt>
                <c:pt idx="3">
                  <c:v>4.4266884531590387</c:v>
                </c:pt>
                <c:pt idx="4">
                  <c:v>4.4428240740740703</c:v>
                </c:pt>
                <c:pt idx="5">
                  <c:v>4.7199074074074057</c:v>
                </c:pt>
                <c:pt idx="6">
                  <c:v>4.8212962962962935</c:v>
                </c:pt>
                <c:pt idx="7">
                  <c:v>5.1351190476190469</c:v>
                </c:pt>
                <c:pt idx="8">
                  <c:v>6.6591880341880314</c:v>
                </c:pt>
              </c:numCache>
            </c:numRef>
          </c:val>
          <c:smooth val="0"/>
        </c:ser>
        <c:ser>
          <c:idx val="1"/>
          <c:order val="2"/>
          <c:tx>
            <c:v>S3</c:v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'S3-Tabula'!$P$2:$P$10</c:f>
              <c:numCache>
                <c:formatCode>0.000</c:formatCode>
                <c:ptCount val="9"/>
                <c:pt idx="0">
                  <c:v>5.4499999999999984</c:v>
                </c:pt>
                <c:pt idx="1">
                  <c:v>5.7099811676082863</c:v>
                </c:pt>
                <c:pt idx="2">
                  <c:v>5.7188697318007655</c:v>
                </c:pt>
                <c:pt idx="3">
                  <c:v>5.803921568627449</c:v>
                </c:pt>
                <c:pt idx="4">
                  <c:v>5.8774154589371967</c:v>
                </c:pt>
                <c:pt idx="5">
                  <c:v>6.0344444444444436</c:v>
                </c:pt>
                <c:pt idx="6">
                  <c:v>6.1790598290598266</c:v>
                </c:pt>
                <c:pt idx="7">
                  <c:v>6.7261904761904594</c:v>
                </c:pt>
                <c:pt idx="8">
                  <c:v>8.0685550082101667</c:v>
                </c:pt>
              </c:numCache>
            </c:numRef>
          </c:val>
          <c:smooth val="0"/>
        </c:ser>
        <c:ser>
          <c:idx val="2"/>
          <c:order val="3"/>
          <c:tx>
            <c:v>S4</c:v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'S4-XCare'!$A$2:$A$10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'S4-XCare'!$P$2:$P$10</c:f>
              <c:numCache>
                <c:formatCode>0.000</c:formatCode>
                <c:ptCount val="9"/>
                <c:pt idx="0">
                  <c:v>3.7872448979591811</c:v>
                </c:pt>
                <c:pt idx="1">
                  <c:v>3.8267006802721069</c:v>
                </c:pt>
                <c:pt idx="2">
                  <c:v>3.8267006802721069</c:v>
                </c:pt>
                <c:pt idx="3">
                  <c:v>3.8267006802721069</c:v>
                </c:pt>
                <c:pt idx="4">
                  <c:v>3.8267006802721069</c:v>
                </c:pt>
                <c:pt idx="5">
                  <c:v>3.8267006802721069</c:v>
                </c:pt>
                <c:pt idx="6">
                  <c:v>3.8267006802721069</c:v>
                </c:pt>
                <c:pt idx="7">
                  <c:v>4.014093314093313</c:v>
                </c:pt>
                <c:pt idx="8">
                  <c:v>4.1843511098830231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34560"/>
        <c:axId val="166836096"/>
      </c:lineChart>
      <c:catAx>
        <c:axId val="1668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6836096"/>
        <c:crosses val="autoZero"/>
        <c:auto val="1"/>
        <c:lblAlgn val="ctr"/>
        <c:lblOffset val="100"/>
        <c:noMultiLvlLbl val="0"/>
      </c:catAx>
      <c:valAx>
        <c:axId val="166836096"/>
        <c:scaling>
          <c:orientation val="minMax"/>
          <c:max val="11"/>
          <c:min val="3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683456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Separability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S1</c:v>
          </c:tx>
          <c:spPr>
            <a:ln w="31750"/>
          </c:spPr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'S1-UEnrollment'!$Q$2:$Q$10</c:f>
              <c:numCache>
                <c:formatCode>0.000</c:formatCode>
                <c:ptCount val="9"/>
                <c:pt idx="0">
                  <c:v>3.7777777777777777</c:v>
                </c:pt>
                <c:pt idx="1">
                  <c:v>3.7777777777777777</c:v>
                </c:pt>
                <c:pt idx="2">
                  <c:v>3.7777777777777777</c:v>
                </c:pt>
                <c:pt idx="3">
                  <c:v>3.7777777777777777</c:v>
                </c:pt>
                <c:pt idx="4">
                  <c:v>3.6666666666666665</c:v>
                </c:pt>
                <c:pt idx="5">
                  <c:v>3.6666666666666665</c:v>
                </c:pt>
                <c:pt idx="6">
                  <c:v>3.5555555555555554</c:v>
                </c:pt>
                <c:pt idx="7">
                  <c:v>3.4444444444444446</c:v>
                </c:pt>
                <c:pt idx="8">
                  <c:v>3.6805555555555554</c:v>
                </c:pt>
              </c:numCache>
            </c:numRef>
          </c:val>
          <c:smooth val="0"/>
        </c:ser>
        <c:ser>
          <c:idx val="0"/>
          <c:order val="1"/>
          <c:tx>
            <c:v>S2</c:v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'S2-VillasanteLab'!$Q$2:$Q$10</c:f>
              <c:numCache>
                <c:formatCode>0.000</c:formatCode>
                <c:ptCount val="9"/>
                <c:pt idx="0">
                  <c:v>2.3636363636363638</c:v>
                </c:pt>
                <c:pt idx="1">
                  <c:v>2.3636363636363638</c:v>
                </c:pt>
                <c:pt idx="2">
                  <c:v>2.3636363636363638</c:v>
                </c:pt>
                <c:pt idx="3">
                  <c:v>2.3636363636363638</c:v>
                </c:pt>
                <c:pt idx="4">
                  <c:v>2.3636363636363638</c:v>
                </c:pt>
                <c:pt idx="5">
                  <c:v>2.3636363636363638</c:v>
                </c:pt>
                <c:pt idx="6">
                  <c:v>2.3636363636363638</c:v>
                </c:pt>
                <c:pt idx="7">
                  <c:v>2.3636363636363638</c:v>
                </c:pt>
                <c:pt idx="8">
                  <c:v>2.3636363636363638</c:v>
                </c:pt>
              </c:numCache>
            </c:numRef>
          </c:val>
          <c:smooth val="0"/>
        </c:ser>
        <c:ser>
          <c:idx val="1"/>
          <c:order val="2"/>
          <c:tx>
            <c:v>S3</c:v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'S3-Tabula'!$Q$2:$Q$10</c:f>
              <c:numCache>
                <c:formatCode>0.000</c:formatCode>
                <c:ptCount val="9"/>
                <c:pt idx="0">
                  <c:v>2.4615384615384617</c:v>
                </c:pt>
                <c:pt idx="1">
                  <c:v>2.4615384615384617</c:v>
                </c:pt>
                <c:pt idx="2">
                  <c:v>2.4615384615384617</c:v>
                </c:pt>
                <c:pt idx="3">
                  <c:v>2.4615384615384617</c:v>
                </c:pt>
                <c:pt idx="4">
                  <c:v>2.4615384615384617</c:v>
                </c:pt>
                <c:pt idx="5">
                  <c:v>2.4615384615384617</c:v>
                </c:pt>
                <c:pt idx="6">
                  <c:v>2.4615384615384617</c:v>
                </c:pt>
                <c:pt idx="7">
                  <c:v>2.4615384615384617</c:v>
                </c:pt>
                <c:pt idx="8">
                  <c:v>2.4615384615384617</c:v>
                </c:pt>
              </c:numCache>
            </c:numRef>
          </c:val>
          <c:smooth val="0"/>
        </c:ser>
        <c:ser>
          <c:idx val="2"/>
          <c:order val="3"/>
          <c:tx>
            <c:v>S4</c:v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'S4-XCare'!$A$2:$A$11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'S4-XCare'!$Q$2:$Q$10</c:f>
              <c:numCache>
                <c:formatCode>0.000</c:formatCode>
                <c:ptCount val="9"/>
                <c:pt idx="0">
                  <c:v>2.875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41280"/>
        <c:axId val="167096704"/>
      </c:lineChart>
      <c:catAx>
        <c:axId val="1670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096704"/>
        <c:crosses val="autoZero"/>
        <c:auto val="1"/>
        <c:lblAlgn val="ctr"/>
        <c:lblOffset val="100"/>
        <c:noMultiLvlLbl val="0"/>
      </c:catAx>
      <c:valAx>
        <c:axId val="167096704"/>
        <c:scaling>
          <c:orientation val="minMax"/>
          <c:max val="3.8"/>
          <c:min val="2.2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7041280"/>
        <c:crosses val="autoZero"/>
        <c:crossBetween val="between"/>
        <c:majorUnit val="0.2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#</a:t>
            </a:r>
            <a:r>
              <a:rPr lang="es-ES" sz="1200" baseline="0"/>
              <a:t> Clustered Tasks</a:t>
            </a:r>
            <a:endParaRPr lang="es-E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S3</c:v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'S3-Tabula'!$A$2:$A$11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cat>
          <c:val>
            <c:numRef>
              <c:f>'S3-Tabula'!$L$2:$L$10</c:f>
              <c:numCache>
                <c:formatCode>0.000</c:formatCode>
                <c:ptCount val="9"/>
                <c:pt idx="0">
                  <c:v>0.53846153846153844</c:v>
                </c:pt>
                <c:pt idx="1">
                  <c:v>0.69230769230769229</c:v>
                </c:pt>
                <c:pt idx="2">
                  <c:v>0.84615384615384615</c:v>
                </c:pt>
                <c:pt idx="3">
                  <c:v>1.6923076923076923</c:v>
                </c:pt>
                <c:pt idx="4">
                  <c:v>2.0769230769230771</c:v>
                </c:pt>
                <c:pt idx="5">
                  <c:v>2.5384615384615383</c:v>
                </c:pt>
                <c:pt idx="6">
                  <c:v>2.6923076923076925</c:v>
                </c:pt>
                <c:pt idx="7">
                  <c:v>2.4615384615384617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S4</c:v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'S4-XCare'!$A$2:$A$10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'S4-XCare'!$L$2:$L$10</c:f>
              <c:numCache>
                <c:formatCode>0.000</c:formatCode>
                <c:ptCount val="9"/>
                <c:pt idx="0">
                  <c:v>0.875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1.125</c:v>
                </c:pt>
                <c:pt idx="8">
                  <c:v>1.875</c:v>
                </c:pt>
              </c:numCache>
            </c:numRef>
          </c:val>
          <c:smooth val="0"/>
        </c:ser>
        <c:ser>
          <c:idx val="3"/>
          <c:order val="3"/>
          <c:tx>
            <c:v>S1</c:v>
          </c:tx>
          <c:spPr>
            <a:ln w="31750"/>
          </c:spPr>
          <c:marker>
            <c:symbol val="none"/>
          </c:marker>
          <c:cat>
            <c:numRef>
              <c:f>'S1-UEnrollment'!$A$2:$A$10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'S1-UEnrollment'!$L$2:$L$10</c:f>
              <c:numCache>
                <c:formatCode>0.000</c:formatCode>
                <c:ptCount val="9"/>
                <c:pt idx="0">
                  <c:v>0.88888888888888884</c:v>
                </c:pt>
                <c:pt idx="1">
                  <c:v>1</c:v>
                </c:pt>
                <c:pt idx="2">
                  <c:v>1.4444444444444444</c:v>
                </c:pt>
                <c:pt idx="3">
                  <c:v>1.8888888888888888</c:v>
                </c:pt>
                <c:pt idx="4">
                  <c:v>2.6666666666666665</c:v>
                </c:pt>
                <c:pt idx="5">
                  <c:v>3.7777777777777777</c:v>
                </c:pt>
                <c:pt idx="6">
                  <c:v>5.2222222222222223</c:v>
                </c:pt>
                <c:pt idx="7">
                  <c:v>5.1111111111111107</c:v>
                </c:pt>
                <c:pt idx="8">
                  <c:v>2.7499999999999996</c:v>
                </c:pt>
              </c:numCache>
            </c:numRef>
          </c:val>
          <c:smooth val="0"/>
        </c:ser>
        <c:ser>
          <c:idx val="0"/>
          <c:order val="0"/>
          <c:tx>
            <c:v>S2</c:v>
          </c:tx>
          <c:spPr>
            <a:ln w="31750">
              <a:prstDash val="dash"/>
            </a:ln>
          </c:spPr>
          <c:marker>
            <c:symbol val="none"/>
          </c:marker>
          <c:cat>
            <c:numRef>
              <c:f>'S2-VillasanteLab'!$A$2:$A$10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'S2-VillasanteLab'!$L$2:$L$10</c:f>
              <c:numCache>
                <c:formatCode>0.000</c:formatCode>
                <c:ptCount val="9"/>
                <c:pt idx="0">
                  <c:v>0.31818181818181818</c:v>
                </c:pt>
                <c:pt idx="1">
                  <c:v>0.31818181818181818</c:v>
                </c:pt>
                <c:pt idx="2">
                  <c:v>0.36363636363636365</c:v>
                </c:pt>
                <c:pt idx="3">
                  <c:v>0.40909090909090912</c:v>
                </c:pt>
                <c:pt idx="4">
                  <c:v>0.54545454545454541</c:v>
                </c:pt>
                <c:pt idx="5">
                  <c:v>0.86363636363636365</c:v>
                </c:pt>
                <c:pt idx="6">
                  <c:v>1.0909090909090908</c:v>
                </c:pt>
                <c:pt idx="7">
                  <c:v>0.90909090909090906</c:v>
                </c:pt>
                <c:pt idx="8">
                  <c:v>0.63636363636363635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8192"/>
        <c:axId val="176211456"/>
      </c:lineChart>
      <c:catAx>
        <c:axId val="1749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6211456"/>
        <c:crosses val="autoZero"/>
        <c:auto val="1"/>
        <c:lblAlgn val="ctr"/>
        <c:lblOffset val="100"/>
        <c:noMultiLvlLbl val="0"/>
      </c:catAx>
      <c:valAx>
        <c:axId val="176211456"/>
        <c:scaling>
          <c:orientation val="minMax"/>
          <c:max val="5.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49681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Hoja1!$N$1</c:f>
              <c:strCache>
                <c:ptCount val="1"/>
                <c:pt idx="0">
                  <c:v> size OUT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Hoja1!$N$2:$N$10</c:f>
              <c:numCache>
                <c:formatCode>0.000</c:formatCode>
                <c:ptCount val="9"/>
                <c:pt idx="0">
                  <c:v>22.676019391346117</c:v>
                </c:pt>
                <c:pt idx="1">
                  <c:v>22.634494465365151</c:v>
                </c:pt>
                <c:pt idx="2">
                  <c:v>22.539381679083348</c:v>
                </c:pt>
                <c:pt idx="3">
                  <c:v>22.2682552692225</c:v>
                </c:pt>
                <c:pt idx="4">
                  <c:v>21.963613289557752</c:v>
                </c:pt>
                <c:pt idx="5">
                  <c:v>21.112571980912289</c:v>
                </c:pt>
                <c:pt idx="6">
                  <c:v>20.242781234548918</c:v>
                </c:pt>
                <c:pt idx="7">
                  <c:v>19.046971660297384</c:v>
                </c:pt>
                <c:pt idx="8">
                  <c:v>18.140786332194786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4864"/>
        <c:axId val="177464064"/>
      </c:lineChart>
      <c:catAx>
        <c:axId val="1765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464064"/>
        <c:crosses val="autoZero"/>
        <c:auto val="1"/>
        <c:lblAlgn val="ctr"/>
        <c:lblOffset val="100"/>
        <c:tickLblSkip val="1"/>
        <c:noMultiLvlLbl val="0"/>
      </c:catAx>
      <c:valAx>
        <c:axId val="177464064"/>
        <c:scaling>
          <c:orientation val="minMax"/>
          <c:max val="23"/>
          <c:min val="18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1765648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Hoja1!$O$1</c:f>
              <c:strCache>
                <c:ptCount val="1"/>
                <c:pt idx="0">
                  <c:v> density OUT</c:v>
                </c:pt>
              </c:strCache>
            </c:strRef>
          </c:tx>
          <c:spPr>
            <a:ln w="34925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Hoja1!$O$2:$O$10</c:f>
              <c:numCache>
                <c:formatCode>0.000</c:formatCode>
                <c:ptCount val="9"/>
                <c:pt idx="0">
                  <c:v>0.1136027575501721</c:v>
                </c:pt>
                <c:pt idx="1">
                  <c:v>0.11388932306216205</c:v>
                </c:pt>
                <c:pt idx="2">
                  <c:v>0.11475287555070407</c:v>
                </c:pt>
                <c:pt idx="3">
                  <c:v>0.11485150602707962</c:v>
                </c:pt>
                <c:pt idx="4">
                  <c:v>0.11496957849345034</c:v>
                </c:pt>
                <c:pt idx="5">
                  <c:v>0.11595201492331268</c:v>
                </c:pt>
                <c:pt idx="6">
                  <c:v>0.11659152030624058</c:v>
                </c:pt>
                <c:pt idx="7">
                  <c:v>0.12076563638802437</c:v>
                </c:pt>
                <c:pt idx="8">
                  <c:v>0.12091944709509612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88352"/>
        <c:axId val="177989888"/>
      </c:lineChart>
      <c:catAx>
        <c:axId val="1779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89888"/>
        <c:crosses val="autoZero"/>
        <c:auto val="1"/>
        <c:lblAlgn val="ctr"/>
        <c:lblOffset val="100"/>
        <c:noMultiLvlLbl val="0"/>
      </c:catAx>
      <c:valAx>
        <c:axId val="177989888"/>
        <c:scaling>
          <c:orientation val="minMax"/>
          <c:max val="0.12200000000000001"/>
          <c:min val="0.11000000000000001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177988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Hoja1!$P$1</c:f>
              <c:strCache>
                <c:ptCount val="1"/>
                <c:pt idx="0">
                  <c:v> connectivity OUT</c:v>
                </c:pt>
              </c:strCache>
            </c:strRef>
          </c:tx>
          <c:spPr>
            <a:ln w="34925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Hoja1!$P$2:$P$10</c:f>
              <c:numCache>
                <c:formatCode>0.000</c:formatCode>
                <c:ptCount val="9"/>
                <c:pt idx="0">
                  <c:v>4.581652335884792</c:v>
                </c:pt>
                <c:pt idx="1">
                  <c:v>4.6425589877568418</c:v>
                </c:pt>
                <c:pt idx="2">
                  <c:v>4.848663725156511</c:v>
                </c:pt>
                <c:pt idx="3">
                  <c:v>4.8808442795081941</c:v>
                </c:pt>
                <c:pt idx="4">
                  <c:v>4.914481335875708</c:v>
                </c:pt>
                <c:pt idx="5">
                  <c:v>5.0633330266096443</c:v>
                </c:pt>
                <c:pt idx="6">
                  <c:v>5.256633184166474</c:v>
                </c:pt>
                <c:pt idx="7">
                  <c:v>5.8262168586512892</c:v>
                </c:pt>
                <c:pt idx="8">
                  <c:v>6.0442480143473434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0592"/>
        <c:axId val="179023872"/>
      </c:lineChart>
      <c:catAx>
        <c:axId val="1781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023872"/>
        <c:crosses val="autoZero"/>
        <c:auto val="1"/>
        <c:lblAlgn val="ctr"/>
        <c:lblOffset val="100"/>
        <c:noMultiLvlLbl val="0"/>
      </c:catAx>
      <c:valAx>
        <c:axId val="179023872"/>
        <c:scaling>
          <c:orientation val="minMax"/>
          <c:max val="6"/>
          <c:min val="4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1781905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Hoja1!$Q$1</c:f>
              <c:strCache>
                <c:ptCount val="1"/>
                <c:pt idx="0">
                  <c:v> separability OUT</c:v>
                </c:pt>
              </c:strCache>
            </c:strRef>
          </c:tx>
          <c:spPr>
            <a:ln w="41275"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Hoja1!$Q$2:$Q$10</c:f>
              <c:numCache>
                <c:formatCode>0.000</c:formatCode>
                <c:ptCount val="9"/>
                <c:pt idx="0">
                  <c:v>2.7741965743816279</c:v>
                </c:pt>
                <c:pt idx="1">
                  <c:v>2.7741965743816279</c:v>
                </c:pt>
                <c:pt idx="2">
                  <c:v>2.7741965743816279</c:v>
                </c:pt>
                <c:pt idx="3">
                  <c:v>2.7741965743816279</c:v>
                </c:pt>
                <c:pt idx="4">
                  <c:v>2.7588484701534104</c:v>
                </c:pt>
                <c:pt idx="5">
                  <c:v>2.7588484701534104</c:v>
                </c:pt>
                <c:pt idx="6">
                  <c:v>2.7427261000429985</c:v>
                </c:pt>
                <c:pt idx="7">
                  <c:v>2.7257693588963043</c:v>
                </c:pt>
                <c:pt idx="8">
                  <c:v>2.7608081574677201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36928"/>
        <c:axId val="179039232"/>
      </c:lineChart>
      <c:catAx>
        <c:axId val="1790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039232"/>
        <c:crosses val="autoZero"/>
        <c:auto val="1"/>
        <c:lblAlgn val="ctr"/>
        <c:lblOffset val="100"/>
        <c:noMultiLvlLbl val="0"/>
      </c:catAx>
      <c:valAx>
        <c:axId val="179039232"/>
        <c:scaling>
          <c:orientation val="minMax"/>
          <c:max val="2.7800000000000002"/>
          <c:min val="2.7230000000000003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179036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'S1-UEnrollment'!$P$1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'S1-UEnrollment'!$A$2:$A$10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'S1-UEnrollment'!$P$2:$P$10</c:f>
              <c:numCache>
                <c:formatCode>0.000</c:formatCode>
                <c:ptCount val="9"/>
                <c:pt idx="0">
                  <c:v>5.044280675233054</c:v>
                </c:pt>
                <c:pt idx="1">
                  <c:v>5.0538891408415205</c:v>
                </c:pt>
                <c:pt idx="2">
                  <c:v>6.1744896918057073</c:v>
                </c:pt>
                <c:pt idx="3">
                  <c:v>6.2496552227128648</c:v>
                </c:pt>
                <c:pt idx="4">
                  <c:v>6.3542697730305733</c:v>
                </c:pt>
                <c:pt idx="5">
                  <c:v>6.6186661298980125</c:v>
                </c:pt>
                <c:pt idx="6">
                  <c:v>7.6703820417055582</c:v>
                </c:pt>
                <c:pt idx="7">
                  <c:v>10.636082693947142</c:v>
                </c:pt>
                <c:pt idx="8">
                  <c:v>6.7252144211468039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1600"/>
        <c:axId val="83803520"/>
      </c:lineChart>
      <c:catAx>
        <c:axId val="838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03520"/>
        <c:crosses val="autoZero"/>
        <c:auto val="1"/>
        <c:lblAlgn val="ctr"/>
        <c:lblOffset val="100"/>
        <c:noMultiLvlLbl val="0"/>
      </c:catAx>
      <c:valAx>
        <c:axId val="838035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380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Hoja1!$L$1</c:f>
              <c:strCache>
                <c:ptCount val="1"/>
                <c:pt idx="0">
                  <c:v> #Cx tasks OUT</c:v>
                </c:pt>
              </c:strCache>
            </c:strRef>
          </c:tx>
          <c:spPr>
            <a:ln w="698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Hoja1!$L$2:$L$10</c:f>
              <c:numCache>
                <c:formatCode>0.000</c:formatCode>
                <c:ptCount val="9"/>
                <c:pt idx="0">
                  <c:v>0.55036855036855037</c:v>
                </c:pt>
                <c:pt idx="1">
                  <c:v>0.60722891566265058</c:v>
                </c:pt>
                <c:pt idx="2">
                  <c:v>0.71122163506372393</c:v>
                </c:pt>
                <c:pt idx="3">
                  <c:v>0.8762772534982104</c:v>
                </c:pt>
                <c:pt idx="4">
                  <c:v>1.0840652446675032</c:v>
                </c:pt>
                <c:pt idx="5">
                  <c:v>1.4201822027546924</c:v>
                </c:pt>
                <c:pt idx="6">
                  <c:v>1.6131734324882017</c:v>
                </c:pt>
                <c:pt idx="7">
                  <c:v>1.543929982402368</c:v>
                </c:pt>
                <c:pt idx="8">
                  <c:v>1.3475280735015311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60352"/>
        <c:axId val="187524224"/>
      </c:lineChart>
      <c:catAx>
        <c:axId val="1814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24224"/>
        <c:crosses val="autoZero"/>
        <c:auto val="1"/>
        <c:lblAlgn val="ctr"/>
        <c:lblOffset val="100"/>
        <c:noMultiLvlLbl val="0"/>
      </c:catAx>
      <c:valAx>
        <c:axId val="187524224"/>
        <c:scaling>
          <c:orientation val="minMax"/>
          <c:max val="1.6500000000000001"/>
          <c:min val="0.4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181460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Hoja1!$N$1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Hoja1!$N$2:$N$10</c:f>
              <c:numCache>
                <c:formatCode>0.000</c:formatCode>
                <c:ptCount val="9"/>
                <c:pt idx="0">
                  <c:v>22.676019391346117</c:v>
                </c:pt>
                <c:pt idx="1">
                  <c:v>22.634494465365151</c:v>
                </c:pt>
                <c:pt idx="2">
                  <c:v>22.539381679083348</c:v>
                </c:pt>
                <c:pt idx="3">
                  <c:v>22.2682552692225</c:v>
                </c:pt>
                <c:pt idx="4">
                  <c:v>21.963613289557752</c:v>
                </c:pt>
                <c:pt idx="5">
                  <c:v>21.112571980912289</c:v>
                </c:pt>
                <c:pt idx="6">
                  <c:v>20.242781234548918</c:v>
                </c:pt>
                <c:pt idx="7">
                  <c:v>19.046971660297384</c:v>
                </c:pt>
                <c:pt idx="8">
                  <c:v>18.140786332194786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Hoja1!$O$1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Hoja1!$O$2:$O$10</c:f>
              <c:numCache>
                <c:formatCode>0.000</c:formatCode>
                <c:ptCount val="9"/>
                <c:pt idx="0">
                  <c:v>0.1136027575501721</c:v>
                </c:pt>
                <c:pt idx="1">
                  <c:v>0.11388932306216205</c:v>
                </c:pt>
                <c:pt idx="2">
                  <c:v>0.11475287555070407</c:v>
                </c:pt>
                <c:pt idx="3">
                  <c:v>0.11485150602707962</c:v>
                </c:pt>
                <c:pt idx="4">
                  <c:v>0.11496957849345034</c:v>
                </c:pt>
                <c:pt idx="5">
                  <c:v>0.11595201492331268</c:v>
                </c:pt>
                <c:pt idx="6">
                  <c:v>0.11659152030624058</c:v>
                </c:pt>
                <c:pt idx="7">
                  <c:v>0.12076563638802437</c:v>
                </c:pt>
                <c:pt idx="8">
                  <c:v>0.12091944709509612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Hoja1!$P$1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Hoja1!$P$2:$P$10</c:f>
              <c:numCache>
                <c:formatCode>0.000</c:formatCode>
                <c:ptCount val="9"/>
                <c:pt idx="0">
                  <c:v>4.581652335884792</c:v>
                </c:pt>
                <c:pt idx="1">
                  <c:v>4.6425589877568418</c:v>
                </c:pt>
                <c:pt idx="2">
                  <c:v>4.848663725156511</c:v>
                </c:pt>
                <c:pt idx="3">
                  <c:v>4.8808442795081941</c:v>
                </c:pt>
                <c:pt idx="4">
                  <c:v>4.914481335875708</c:v>
                </c:pt>
                <c:pt idx="5">
                  <c:v>5.0633330266096443</c:v>
                </c:pt>
                <c:pt idx="6">
                  <c:v>5.256633184166474</c:v>
                </c:pt>
                <c:pt idx="7">
                  <c:v>5.8262168586512892</c:v>
                </c:pt>
                <c:pt idx="8">
                  <c:v>6.0442480143473434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Hoja1!$Q$1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Hoja1!$Q$2:$Q$10</c:f>
              <c:numCache>
                <c:formatCode>0.000</c:formatCode>
                <c:ptCount val="9"/>
                <c:pt idx="0">
                  <c:v>2.7741965743816279</c:v>
                </c:pt>
                <c:pt idx="1">
                  <c:v>2.7741965743816279</c:v>
                </c:pt>
                <c:pt idx="2">
                  <c:v>2.7741965743816279</c:v>
                </c:pt>
                <c:pt idx="3">
                  <c:v>2.7741965743816279</c:v>
                </c:pt>
                <c:pt idx="4">
                  <c:v>2.7588484701534104</c:v>
                </c:pt>
                <c:pt idx="5">
                  <c:v>2.7588484701534104</c:v>
                </c:pt>
                <c:pt idx="6">
                  <c:v>2.7427261000429985</c:v>
                </c:pt>
                <c:pt idx="7">
                  <c:v>2.7257693588963043</c:v>
                </c:pt>
                <c:pt idx="8">
                  <c:v>2.7608081574677201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Hoja1!$L$1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Hoja1!$A$2:$A$10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Hoja1!$L$2:$L$10</c:f>
              <c:numCache>
                <c:formatCode>0.000</c:formatCode>
                <c:ptCount val="9"/>
                <c:pt idx="0">
                  <c:v>0.55036855036855037</c:v>
                </c:pt>
                <c:pt idx="1">
                  <c:v>0.60722891566265058</c:v>
                </c:pt>
                <c:pt idx="2">
                  <c:v>0.71122163506372393</c:v>
                </c:pt>
                <c:pt idx="3">
                  <c:v>0.8762772534982104</c:v>
                </c:pt>
                <c:pt idx="4">
                  <c:v>1.0840652446675032</c:v>
                </c:pt>
                <c:pt idx="5">
                  <c:v>1.4201822027546924</c:v>
                </c:pt>
                <c:pt idx="6">
                  <c:v>1.6131734324882017</c:v>
                </c:pt>
                <c:pt idx="7">
                  <c:v>1.543929982402368</c:v>
                </c:pt>
                <c:pt idx="8">
                  <c:v>1.3475280735015311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03776"/>
        <c:axId val="188205312"/>
      </c:lineChart>
      <c:catAx>
        <c:axId val="1882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205312"/>
        <c:crosses val="autoZero"/>
        <c:auto val="1"/>
        <c:lblAlgn val="ctr"/>
        <c:lblOffset val="100"/>
        <c:noMultiLvlLbl val="0"/>
      </c:catAx>
      <c:valAx>
        <c:axId val="18820531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820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Hoja1!$S$1</c:f>
              <c:strCache>
                <c:ptCount val="1"/>
                <c:pt idx="0">
                  <c:v># Clustered tasks</c:v>
                </c:pt>
              </c:strCache>
            </c:strRef>
          </c:tx>
          <c:spPr>
            <a:ln w="698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Hoja1!$S$2:$S$10</c:f>
              <c:numCache>
                <c:formatCode>0.000</c:formatCode>
                <c:ptCount val="9"/>
                <c:pt idx="0">
                  <c:v>-1.289813067076133</c:v>
                </c:pt>
                <c:pt idx="1">
                  <c:v>-1.1523208455831302</c:v>
                </c:pt>
                <c:pt idx="2">
                  <c:v>-0.90085939373354751</c:v>
                </c:pt>
                <c:pt idx="3">
                  <c:v>-0.50174370864994045</c:v>
                </c:pt>
                <c:pt idx="4">
                  <c:v>7.0175327534244616E-4</c:v>
                </c:pt>
                <c:pt idx="5">
                  <c:v>0.81345536486132386</c:v>
                </c:pt>
                <c:pt idx="6">
                  <c:v>1.2801212536131827</c:v>
                </c:pt>
                <c:pt idx="7">
                  <c:v>1.1126858928500512</c:v>
                </c:pt>
                <c:pt idx="8">
                  <c:v>0.63777275044285142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Hoja1!$T$1</c:f>
              <c:strCache>
                <c:ptCount val="1"/>
                <c:pt idx="0">
                  <c:v>Size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Hoja1!$T$2:$T$10</c:f>
              <c:numCache>
                <c:formatCode>0.000</c:formatCode>
                <c:ptCount val="9"/>
                <c:pt idx="0">
                  <c:v>-0.88839162199775279</c:v>
                </c:pt>
                <c:pt idx="1">
                  <c:v>-0.86372365365160497</c:v>
                </c:pt>
                <c:pt idx="2">
                  <c:v>-0.80722170582419872</c:v>
                </c:pt>
                <c:pt idx="3">
                  <c:v>-0.6461585000928306</c:v>
                </c:pt>
                <c:pt idx="4">
                  <c:v>-0.46518530065299257</c:v>
                </c:pt>
                <c:pt idx="5">
                  <c:v>4.0377552669216193E-2</c:v>
                </c:pt>
                <c:pt idx="6">
                  <c:v>0.55707854832900383</c:v>
                </c:pt>
                <c:pt idx="7">
                  <c:v>1.26745170442274</c:v>
                </c:pt>
                <c:pt idx="8">
                  <c:v>1.8057729767983985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Hoja1!$U$1</c:f>
              <c:strCache>
                <c:ptCount val="1"/>
                <c:pt idx="0">
                  <c:v>Density</c:v>
                </c:pt>
              </c:strCache>
            </c:strRef>
          </c:tx>
          <c:spPr>
            <a:ln w="34925">
              <a:prstDash val="dash"/>
            </a:ln>
          </c:spPr>
          <c:marker>
            <c:symbol val="none"/>
          </c:marker>
          <c:val>
            <c:numRef>
              <c:f>Hoja1!$U$2:$U$10</c:f>
              <c:numCache>
                <c:formatCode>0.000</c:formatCode>
                <c:ptCount val="9"/>
                <c:pt idx="0">
                  <c:v>-0.96191926132916816</c:v>
                </c:pt>
                <c:pt idx="1">
                  <c:v>-0.85798576950894123</c:v>
                </c:pt>
                <c:pt idx="2">
                  <c:v>-0.54478679144292408</c:v>
                </c:pt>
                <c:pt idx="3">
                  <c:v>-0.50901483221999089</c:v>
                </c:pt>
                <c:pt idx="4">
                  <c:v>-0.46619152235091926</c:v>
                </c:pt>
                <c:pt idx="5">
                  <c:v>-0.10987492326703935</c:v>
                </c:pt>
                <c:pt idx="6">
                  <c:v>0.12206515571866194</c:v>
                </c:pt>
                <c:pt idx="7">
                  <c:v>1.6359614254762171</c:v>
                </c:pt>
                <c:pt idx="8">
                  <c:v>1.6917465189241188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Hoja1!$V$1</c:f>
              <c:strCache>
                <c:ptCount val="1"/>
                <c:pt idx="0">
                  <c:v>Connectivity</c:v>
                </c:pt>
              </c:strCache>
            </c:strRef>
          </c:tx>
          <c:spPr>
            <a:ln w="34925">
              <a:prstDash val="sysDash"/>
            </a:ln>
          </c:spPr>
          <c:marker>
            <c:symbol val="none"/>
          </c:marker>
          <c:val>
            <c:numRef>
              <c:f>Hoja1!$V$2:$V$10</c:f>
              <c:numCache>
                <c:formatCode>0.000</c:formatCode>
                <c:ptCount val="9"/>
                <c:pt idx="0">
                  <c:v>-1.0547800711282211</c:v>
                </c:pt>
                <c:pt idx="1">
                  <c:v>-0.93491755382958353</c:v>
                </c:pt>
                <c:pt idx="2">
                  <c:v>-0.52930943234234995</c:v>
                </c:pt>
                <c:pt idx="3">
                  <c:v>-0.46597903846744937</c:v>
                </c:pt>
                <c:pt idx="4">
                  <c:v>-0.39978229103834634</c:v>
                </c:pt>
                <c:pt idx="5">
                  <c:v>-0.10684649819573366</c:v>
                </c:pt>
                <c:pt idx="6">
                  <c:v>0.27356258302676223</c:v>
                </c:pt>
                <c:pt idx="7">
                  <c:v>1.3944866682872725</c:v>
                </c:pt>
                <c:pt idx="8">
                  <c:v>1.8235656336876527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Hoja1!$W$1</c:f>
              <c:strCache>
                <c:ptCount val="1"/>
                <c:pt idx="0">
                  <c:v>Separability</c:v>
                </c:pt>
              </c:strCache>
            </c:strRef>
          </c:tx>
          <c:spPr>
            <a:ln w="41275">
              <a:prstDash val="sysDot"/>
            </a:ln>
          </c:spPr>
          <c:marker>
            <c:symbol val="none"/>
          </c:marker>
          <c:val>
            <c:numRef>
              <c:f>Hoja1!$W$2:$W$10</c:f>
              <c:numCache>
                <c:formatCode>0.000</c:formatCode>
                <c:ptCount val="9"/>
                <c:pt idx="0">
                  <c:v>-0.81636558637592016</c:v>
                </c:pt>
                <c:pt idx="1">
                  <c:v>-0.81636558637592016</c:v>
                </c:pt>
                <c:pt idx="2">
                  <c:v>-0.81636558637592016</c:v>
                </c:pt>
                <c:pt idx="3">
                  <c:v>-0.81636558637592016</c:v>
                </c:pt>
                <c:pt idx="4">
                  <c:v>9.3175236406186621E-2</c:v>
                </c:pt>
                <c:pt idx="5">
                  <c:v>9.3175236406186621E-2</c:v>
                </c:pt>
                <c:pt idx="6">
                  <c:v>1.0485996691163788</c:v>
                </c:pt>
                <c:pt idx="7">
                  <c:v>2.0534695908303915</c:v>
                </c:pt>
                <c:pt idx="8">
                  <c:v>-2.295738725530479E-2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03296"/>
        <c:axId val="193304832"/>
      </c:lineChart>
      <c:catAx>
        <c:axId val="19330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3304832"/>
        <c:crosses val="autoZero"/>
        <c:auto val="1"/>
        <c:lblAlgn val="ctr"/>
        <c:lblOffset val="100"/>
        <c:noMultiLvlLbl val="0"/>
      </c:catAx>
      <c:valAx>
        <c:axId val="1933048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93303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(2)'!$M$1</c:f>
              <c:strCache>
                <c:ptCount val="1"/>
                <c:pt idx="0">
                  <c:v> size OUT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(2)'!$M$2:$M$10</c:f>
              <c:numCache>
                <c:formatCode>0.000</c:formatCode>
                <c:ptCount val="9"/>
                <c:pt idx="0">
                  <c:v>62.130293317793317</c:v>
                </c:pt>
                <c:pt idx="1">
                  <c:v>62.11106254856255</c:v>
                </c:pt>
                <c:pt idx="2">
                  <c:v>62.017045454545453</c:v>
                </c:pt>
                <c:pt idx="3">
                  <c:v>61.873883061383061</c:v>
                </c:pt>
                <c:pt idx="4">
                  <c:v>61.713043900543894</c:v>
                </c:pt>
                <c:pt idx="5">
                  <c:v>61.112422299922301</c:v>
                </c:pt>
                <c:pt idx="6">
                  <c:v>60.793074980574985</c:v>
                </c:pt>
                <c:pt idx="7">
                  <c:v>59.918269230769226</c:v>
                </c:pt>
                <c:pt idx="8">
                  <c:v>59.95481254856255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64800"/>
        <c:axId val="202568064"/>
      </c:lineChart>
      <c:catAx>
        <c:axId val="2023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2568064"/>
        <c:crosses val="autoZero"/>
        <c:auto val="1"/>
        <c:lblAlgn val="ctr"/>
        <c:lblOffset val="100"/>
        <c:tickLblSkip val="1"/>
        <c:noMultiLvlLbl val="0"/>
      </c:catAx>
      <c:valAx>
        <c:axId val="202568064"/>
        <c:scaling>
          <c:orientation val="minMax"/>
          <c:max val="23"/>
          <c:min val="17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202364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(2)'!$N$1</c:f>
              <c:strCache>
                <c:ptCount val="1"/>
                <c:pt idx="0">
                  <c:v> density OUT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(2)'!$N$2:$N$10</c:f>
              <c:numCache>
                <c:formatCode>0.000</c:formatCode>
                <c:ptCount val="9"/>
                <c:pt idx="0">
                  <c:v>37.71088286713286</c:v>
                </c:pt>
                <c:pt idx="1">
                  <c:v>37.594162781662781</c:v>
                </c:pt>
                <c:pt idx="2">
                  <c:v>37.405448717948715</c:v>
                </c:pt>
                <c:pt idx="3">
                  <c:v>36.919046231546226</c:v>
                </c:pt>
                <c:pt idx="4">
                  <c:v>36.470425407925411</c:v>
                </c:pt>
                <c:pt idx="5">
                  <c:v>35.529865967365964</c:v>
                </c:pt>
                <c:pt idx="6">
                  <c:v>34.029477466977468</c:v>
                </c:pt>
                <c:pt idx="7">
                  <c:v>32.016778360528363</c:v>
                </c:pt>
                <c:pt idx="8">
                  <c:v>33.840739121989124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48960"/>
        <c:axId val="202687616"/>
      </c:lineChart>
      <c:catAx>
        <c:axId val="2026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687616"/>
        <c:crosses val="autoZero"/>
        <c:auto val="1"/>
        <c:lblAlgn val="ctr"/>
        <c:lblOffset val="100"/>
        <c:noMultiLvlLbl val="0"/>
      </c:catAx>
      <c:valAx>
        <c:axId val="202687616"/>
        <c:scaling>
          <c:orientation val="minMax"/>
          <c:max val="0.12200000000000001"/>
          <c:min val="0.112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202648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(2)'!$O$1</c:f>
              <c:strCache>
                <c:ptCount val="1"/>
                <c:pt idx="0">
                  <c:v> connectivity OUT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(2)'!$O$2:$O$10</c:f>
              <c:numCache>
                <c:formatCode>0.000</c:formatCode>
                <c:ptCount val="9"/>
                <c:pt idx="0">
                  <c:v>0.12950249606814401</c:v>
                </c:pt>
                <c:pt idx="1">
                  <c:v>0.12995767930320851</c:v>
                </c:pt>
                <c:pt idx="2">
                  <c:v>0.1312087817976724</c:v>
                </c:pt>
                <c:pt idx="3">
                  <c:v>0.13126492365049233</c:v>
                </c:pt>
                <c:pt idx="4">
                  <c:v>0.13134605454151876</c:v>
                </c:pt>
                <c:pt idx="5">
                  <c:v>0.13173923201080073</c:v>
                </c:pt>
                <c:pt idx="6">
                  <c:v>0.13221229158521772</c:v>
                </c:pt>
                <c:pt idx="7">
                  <c:v>0.13790136401889971</c:v>
                </c:pt>
                <c:pt idx="8">
                  <c:v>0.13517764242356514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78176"/>
        <c:axId val="246633216"/>
      </c:lineChart>
      <c:catAx>
        <c:axId val="2465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633216"/>
        <c:crosses val="autoZero"/>
        <c:auto val="1"/>
        <c:lblAlgn val="ctr"/>
        <c:lblOffset val="100"/>
        <c:noMultiLvlLbl val="0"/>
      </c:catAx>
      <c:valAx>
        <c:axId val="246633216"/>
        <c:scaling>
          <c:orientation val="minMax"/>
          <c:max val="6"/>
          <c:min val="4.3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246578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(2)'!$P$1</c:f>
              <c:strCache>
                <c:ptCount val="1"/>
                <c:pt idx="0">
                  <c:v> separability OUT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(2)'!$P$2:$P$10</c:f>
              <c:numCache>
                <c:formatCode>0.000</c:formatCode>
                <c:ptCount val="9"/>
                <c:pt idx="0">
                  <c:v>4.670381393298058</c:v>
                </c:pt>
                <c:pt idx="1">
                  <c:v>4.7476427471804783</c:v>
                </c:pt>
                <c:pt idx="2">
                  <c:v>5.0321551377795668</c:v>
                </c:pt>
                <c:pt idx="3">
                  <c:v>5.0767414811928644</c:v>
                </c:pt>
                <c:pt idx="4">
                  <c:v>5.1253024965784872</c:v>
                </c:pt>
                <c:pt idx="5">
                  <c:v>5.2999296655054922</c:v>
                </c:pt>
                <c:pt idx="6">
                  <c:v>5.6243597118334465</c:v>
                </c:pt>
                <c:pt idx="7">
                  <c:v>6.62787138296249</c:v>
                </c:pt>
                <c:pt idx="8">
                  <c:v>6.4093271433570065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17056"/>
        <c:axId val="76318592"/>
      </c:lineChart>
      <c:catAx>
        <c:axId val="763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18592"/>
        <c:crosses val="autoZero"/>
        <c:auto val="1"/>
        <c:lblAlgn val="ctr"/>
        <c:lblOffset val="100"/>
        <c:noMultiLvlLbl val="0"/>
      </c:catAx>
      <c:valAx>
        <c:axId val="76318592"/>
        <c:scaling>
          <c:orientation val="minMax"/>
          <c:max val="2.7800000000000002"/>
          <c:min val="2.72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3170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(2)'!$K$1</c:f>
              <c:strCache>
                <c:ptCount val="1"/>
                <c:pt idx="0">
                  <c:v> #Cx tasks OUT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(2)'!$K$2:$K$10</c:f>
              <c:numCache>
                <c:formatCode>0.000</c:formatCode>
                <c:ptCount val="9"/>
                <c:pt idx="0">
                  <c:v>11.733197358197359</c:v>
                </c:pt>
                <c:pt idx="1">
                  <c:v>11.518987956487958</c:v>
                </c:pt>
                <c:pt idx="2">
                  <c:v>11.169337606837608</c:v>
                </c:pt>
                <c:pt idx="3">
                  <c:v>10.348921911421913</c:v>
                </c:pt>
                <c:pt idx="4">
                  <c:v>9.5756118881118883</c:v>
                </c:pt>
                <c:pt idx="5">
                  <c:v>8.1623445998445998</c:v>
                </c:pt>
                <c:pt idx="6">
                  <c:v>6.2055652680652686</c:v>
                </c:pt>
                <c:pt idx="7">
                  <c:v>4.2925407925407919</c:v>
                </c:pt>
                <c:pt idx="8">
                  <c:v>6.7028457653457654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34208"/>
        <c:axId val="76335744"/>
      </c:lineChart>
      <c:catAx>
        <c:axId val="763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35744"/>
        <c:crosses val="autoZero"/>
        <c:auto val="1"/>
        <c:lblAlgn val="ctr"/>
        <c:lblOffset val="100"/>
        <c:noMultiLvlLbl val="0"/>
      </c:catAx>
      <c:valAx>
        <c:axId val="76335744"/>
        <c:scaling>
          <c:orientation val="minMax"/>
          <c:max val="1.8"/>
          <c:min val="0.4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334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'Hoja1 (2)'!$M$1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(2)'!$M$2:$M$10</c:f>
              <c:numCache>
                <c:formatCode>0.000</c:formatCode>
                <c:ptCount val="9"/>
                <c:pt idx="0">
                  <c:v>62.130293317793317</c:v>
                </c:pt>
                <c:pt idx="1">
                  <c:v>62.11106254856255</c:v>
                </c:pt>
                <c:pt idx="2">
                  <c:v>62.017045454545453</c:v>
                </c:pt>
                <c:pt idx="3">
                  <c:v>61.873883061383061</c:v>
                </c:pt>
                <c:pt idx="4">
                  <c:v>61.713043900543894</c:v>
                </c:pt>
                <c:pt idx="5">
                  <c:v>61.112422299922301</c:v>
                </c:pt>
                <c:pt idx="6">
                  <c:v>60.793074980574985</c:v>
                </c:pt>
                <c:pt idx="7">
                  <c:v>59.918269230769226</c:v>
                </c:pt>
                <c:pt idx="8">
                  <c:v>59.95481254856255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'Hoja1 (2)'!$N$1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(2)'!$N$2:$N$10</c:f>
              <c:numCache>
                <c:formatCode>0.000</c:formatCode>
                <c:ptCount val="9"/>
                <c:pt idx="0">
                  <c:v>37.71088286713286</c:v>
                </c:pt>
                <c:pt idx="1">
                  <c:v>37.594162781662781</c:v>
                </c:pt>
                <c:pt idx="2">
                  <c:v>37.405448717948715</c:v>
                </c:pt>
                <c:pt idx="3">
                  <c:v>36.919046231546226</c:v>
                </c:pt>
                <c:pt idx="4">
                  <c:v>36.470425407925411</c:v>
                </c:pt>
                <c:pt idx="5">
                  <c:v>35.529865967365964</c:v>
                </c:pt>
                <c:pt idx="6">
                  <c:v>34.029477466977468</c:v>
                </c:pt>
                <c:pt idx="7">
                  <c:v>32.016778360528363</c:v>
                </c:pt>
                <c:pt idx="8">
                  <c:v>33.840739121989124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'Hoja1 (2)'!$O$1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(2)'!$O$2:$O$10</c:f>
              <c:numCache>
                <c:formatCode>0.000</c:formatCode>
                <c:ptCount val="9"/>
                <c:pt idx="0">
                  <c:v>0.12950249606814401</c:v>
                </c:pt>
                <c:pt idx="1">
                  <c:v>0.12995767930320851</c:v>
                </c:pt>
                <c:pt idx="2">
                  <c:v>0.1312087817976724</c:v>
                </c:pt>
                <c:pt idx="3">
                  <c:v>0.13126492365049233</c:v>
                </c:pt>
                <c:pt idx="4">
                  <c:v>0.13134605454151876</c:v>
                </c:pt>
                <c:pt idx="5">
                  <c:v>0.13173923201080073</c:v>
                </c:pt>
                <c:pt idx="6">
                  <c:v>0.13221229158521772</c:v>
                </c:pt>
                <c:pt idx="7">
                  <c:v>0.13790136401889971</c:v>
                </c:pt>
                <c:pt idx="8">
                  <c:v>0.13517764242356514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'Hoja1 (2)'!$P$1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(2)'!$P$2:$P$10</c:f>
              <c:numCache>
                <c:formatCode>0.000</c:formatCode>
                <c:ptCount val="9"/>
                <c:pt idx="0">
                  <c:v>4.670381393298058</c:v>
                </c:pt>
                <c:pt idx="1">
                  <c:v>4.7476427471804783</c:v>
                </c:pt>
                <c:pt idx="2">
                  <c:v>5.0321551377795668</c:v>
                </c:pt>
                <c:pt idx="3">
                  <c:v>5.0767414811928644</c:v>
                </c:pt>
                <c:pt idx="4">
                  <c:v>5.1253024965784872</c:v>
                </c:pt>
                <c:pt idx="5">
                  <c:v>5.2999296655054922</c:v>
                </c:pt>
                <c:pt idx="6">
                  <c:v>5.6243597118334465</c:v>
                </c:pt>
                <c:pt idx="7">
                  <c:v>6.62787138296249</c:v>
                </c:pt>
                <c:pt idx="8">
                  <c:v>6.4093271433570065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'Hoja1 (2)'!$K$1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'Hoja1 (2)'!$A$2:$A$10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(2)'!$K$2:$K$10</c:f>
              <c:numCache>
                <c:formatCode>0.000</c:formatCode>
                <c:ptCount val="9"/>
                <c:pt idx="0">
                  <c:v>11.733197358197359</c:v>
                </c:pt>
                <c:pt idx="1">
                  <c:v>11.518987956487958</c:v>
                </c:pt>
                <c:pt idx="2">
                  <c:v>11.169337606837608</c:v>
                </c:pt>
                <c:pt idx="3">
                  <c:v>10.348921911421913</c:v>
                </c:pt>
                <c:pt idx="4">
                  <c:v>9.5756118881118883</c:v>
                </c:pt>
                <c:pt idx="5">
                  <c:v>8.1623445998445998</c:v>
                </c:pt>
                <c:pt idx="6">
                  <c:v>6.2055652680652686</c:v>
                </c:pt>
                <c:pt idx="7">
                  <c:v>4.2925407925407919</c:v>
                </c:pt>
                <c:pt idx="8">
                  <c:v>6.7028457653457654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6496"/>
        <c:axId val="76348032"/>
      </c:lineChart>
      <c:catAx>
        <c:axId val="763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48032"/>
        <c:crosses val="autoZero"/>
        <c:auto val="1"/>
        <c:lblAlgn val="ctr"/>
        <c:lblOffset val="100"/>
        <c:noMultiLvlLbl val="0"/>
      </c:catAx>
      <c:valAx>
        <c:axId val="763480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634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(3)'!$N$1</c:f>
              <c:strCache>
                <c:ptCount val="1"/>
                <c:pt idx="0">
                  <c:v> size OUT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(3)'!$N$2:$N$10</c:f>
              <c:numCache>
                <c:formatCode>0.000</c:formatCode>
                <c:ptCount val="9"/>
                <c:pt idx="0">
                  <c:v>22.676019391346117</c:v>
                </c:pt>
                <c:pt idx="1">
                  <c:v>22.634494465365151</c:v>
                </c:pt>
                <c:pt idx="2">
                  <c:v>22.539381679083348</c:v>
                </c:pt>
                <c:pt idx="3">
                  <c:v>22.2682552692225</c:v>
                </c:pt>
                <c:pt idx="4">
                  <c:v>21.963613289557752</c:v>
                </c:pt>
                <c:pt idx="5">
                  <c:v>21.112571980912289</c:v>
                </c:pt>
                <c:pt idx="6">
                  <c:v>20.242781234548918</c:v>
                </c:pt>
                <c:pt idx="7">
                  <c:v>19.046971660297384</c:v>
                </c:pt>
                <c:pt idx="8">
                  <c:v>18.140786332194786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60704"/>
        <c:axId val="76370688"/>
      </c:lineChart>
      <c:catAx>
        <c:axId val="76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370688"/>
        <c:crosses val="autoZero"/>
        <c:auto val="1"/>
        <c:lblAlgn val="ctr"/>
        <c:lblOffset val="100"/>
        <c:tickLblSkip val="1"/>
        <c:noMultiLvlLbl val="0"/>
      </c:catAx>
      <c:valAx>
        <c:axId val="76370688"/>
        <c:scaling>
          <c:orientation val="minMax"/>
          <c:max val="23"/>
          <c:min val="18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360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'S1-UEnrollment'!$Q$1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'S1-UEnrollment'!$A$2:$A$11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'S1-UEnrollment'!$Q$2:$Q$10</c:f>
              <c:numCache>
                <c:formatCode>0.000</c:formatCode>
                <c:ptCount val="9"/>
                <c:pt idx="0">
                  <c:v>3.7777777777777777</c:v>
                </c:pt>
                <c:pt idx="1">
                  <c:v>3.7777777777777777</c:v>
                </c:pt>
                <c:pt idx="2">
                  <c:v>3.7777777777777777</c:v>
                </c:pt>
                <c:pt idx="3">
                  <c:v>3.7777777777777777</c:v>
                </c:pt>
                <c:pt idx="4">
                  <c:v>3.6666666666666665</c:v>
                </c:pt>
                <c:pt idx="5">
                  <c:v>3.6666666666666665</c:v>
                </c:pt>
                <c:pt idx="6">
                  <c:v>3.5555555555555554</c:v>
                </c:pt>
                <c:pt idx="7">
                  <c:v>3.4444444444444446</c:v>
                </c:pt>
                <c:pt idx="8">
                  <c:v>3.6805555555555554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024"/>
        <c:axId val="84354944"/>
      </c:lineChart>
      <c:catAx>
        <c:axId val="843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354944"/>
        <c:crosses val="autoZero"/>
        <c:auto val="1"/>
        <c:lblAlgn val="ctr"/>
        <c:lblOffset val="100"/>
        <c:noMultiLvlLbl val="0"/>
      </c:catAx>
      <c:valAx>
        <c:axId val="843549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435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(3)'!$O$1</c:f>
              <c:strCache>
                <c:ptCount val="1"/>
                <c:pt idx="0">
                  <c:v> density OUT</c:v>
                </c:pt>
              </c:strCache>
            </c:strRef>
          </c:tx>
          <c:spPr>
            <a:ln w="34925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(3)'!$O$2:$O$10</c:f>
              <c:numCache>
                <c:formatCode>0.000</c:formatCode>
                <c:ptCount val="9"/>
                <c:pt idx="0">
                  <c:v>0.1136027575501721</c:v>
                </c:pt>
                <c:pt idx="1">
                  <c:v>0.11388932306216205</c:v>
                </c:pt>
                <c:pt idx="2">
                  <c:v>0.11475287555070407</c:v>
                </c:pt>
                <c:pt idx="3">
                  <c:v>0.11485150602707962</c:v>
                </c:pt>
                <c:pt idx="4">
                  <c:v>0.11496957849345034</c:v>
                </c:pt>
                <c:pt idx="5">
                  <c:v>0.11595201492331268</c:v>
                </c:pt>
                <c:pt idx="6">
                  <c:v>0.11659152030624058</c:v>
                </c:pt>
                <c:pt idx="7">
                  <c:v>0.12076563638802437</c:v>
                </c:pt>
                <c:pt idx="8">
                  <c:v>0.12091944709509612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2208"/>
        <c:axId val="76383744"/>
      </c:lineChart>
      <c:catAx>
        <c:axId val="763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383744"/>
        <c:crosses val="autoZero"/>
        <c:auto val="1"/>
        <c:lblAlgn val="ctr"/>
        <c:lblOffset val="100"/>
        <c:noMultiLvlLbl val="0"/>
      </c:catAx>
      <c:valAx>
        <c:axId val="76383744"/>
        <c:scaling>
          <c:orientation val="minMax"/>
          <c:max val="0.12200000000000001"/>
          <c:min val="0.11000000000000001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382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(3)'!$P$1</c:f>
              <c:strCache>
                <c:ptCount val="1"/>
                <c:pt idx="0">
                  <c:v> connectivity OUT</c:v>
                </c:pt>
              </c:strCache>
            </c:strRef>
          </c:tx>
          <c:spPr>
            <a:ln w="34925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(3)'!$P$2:$P$10</c:f>
              <c:numCache>
                <c:formatCode>0.000</c:formatCode>
                <c:ptCount val="9"/>
                <c:pt idx="0">
                  <c:v>4.581652335884792</c:v>
                </c:pt>
                <c:pt idx="1">
                  <c:v>4.6425589877568418</c:v>
                </c:pt>
                <c:pt idx="2">
                  <c:v>4.848663725156511</c:v>
                </c:pt>
                <c:pt idx="3">
                  <c:v>4.8808442795081941</c:v>
                </c:pt>
                <c:pt idx="4">
                  <c:v>4.914481335875708</c:v>
                </c:pt>
                <c:pt idx="5">
                  <c:v>5.0633330266096443</c:v>
                </c:pt>
                <c:pt idx="6">
                  <c:v>5.256633184166474</c:v>
                </c:pt>
                <c:pt idx="7">
                  <c:v>5.8262168586512892</c:v>
                </c:pt>
                <c:pt idx="8">
                  <c:v>6.0442480143473434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360"/>
        <c:axId val="76400896"/>
      </c:lineChart>
      <c:catAx>
        <c:axId val="763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00896"/>
        <c:crosses val="autoZero"/>
        <c:auto val="1"/>
        <c:lblAlgn val="ctr"/>
        <c:lblOffset val="100"/>
        <c:noMultiLvlLbl val="0"/>
      </c:catAx>
      <c:valAx>
        <c:axId val="76400896"/>
        <c:scaling>
          <c:orientation val="minMax"/>
          <c:max val="6"/>
          <c:min val="4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3993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(3)'!$Q$1</c:f>
              <c:strCache>
                <c:ptCount val="1"/>
                <c:pt idx="0">
                  <c:v> separability OUT</c:v>
                </c:pt>
              </c:strCache>
            </c:strRef>
          </c:tx>
          <c:spPr>
            <a:ln w="41275"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(3)'!$Q$2:$Q$10</c:f>
              <c:numCache>
                <c:formatCode>0.000</c:formatCode>
                <c:ptCount val="9"/>
                <c:pt idx="0">
                  <c:v>2.7741965743816279</c:v>
                </c:pt>
                <c:pt idx="1">
                  <c:v>2.7741965743816279</c:v>
                </c:pt>
                <c:pt idx="2">
                  <c:v>2.7741965743816279</c:v>
                </c:pt>
                <c:pt idx="3">
                  <c:v>2.7741965743816279</c:v>
                </c:pt>
                <c:pt idx="4">
                  <c:v>2.7588484701534104</c:v>
                </c:pt>
                <c:pt idx="5">
                  <c:v>2.7588484701534104</c:v>
                </c:pt>
                <c:pt idx="6">
                  <c:v>2.7427261000429985</c:v>
                </c:pt>
                <c:pt idx="7">
                  <c:v>2.7257693588963043</c:v>
                </c:pt>
                <c:pt idx="8">
                  <c:v>2.7608081574677201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12416"/>
        <c:axId val="76413952"/>
      </c:lineChart>
      <c:catAx>
        <c:axId val="764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13952"/>
        <c:crosses val="autoZero"/>
        <c:auto val="1"/>
        <c:lblAlgn val="ctr"/>
        <c:lblOffset val="100"/>
        <c:noMultiLvlLbl val="0"/>
      </c:catAx>
      <c:valAx>
        <c:axId val="76413952"/>
        <c:scaling>
          <c:orientation val="minMax"/>
          <c:max val="2.7800000000000002"/>
          <c:min val="2.7230000000000003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4124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'Hoja1 (3)'!$L$1</c:f>
              <c:strCache>
                <c:ptCount val="1"/>
                <c:pt idx="0">
                  <c:v> #Cx tasks OUT</c:v>
                </c:pt>
              </c:strCache>
            </c:strRef>
          </c:tx>
          <c:spPr>
            <a:ln w="698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(3)'!$L$2:$L$10</c:f>
              <c:numCache>
                <c:formatCode>0.000</c:formatCode>
                <c:ptCount val="9"/>
                <c:pt idx="0">
                  <c:v>0.55036855036855037</c:v>
                </c:pt>
                <c:pt idx="1">
                  <c:v>0.60722891566265058</c:v>
                </c:pt>
                <c:pt idx="2">
                  <c:v>0.71122163506372393</c:v>
                </c:pt>
                <c:pt idx="3">
                  <c:v>0.8762772534982104</c:v>
                </c:pt>
                <c:pt idx="4">
                  <c:v>1.0840652446675032</c:v>
                </c:pt>
                <c:pt idx="5">
                  <c:v>1.4201822027546924</c:v>
                </c:pt>
                <c:pt idx="6">
                  <c:v>1.6131734324882017</c:v>
                </c:pt>
                <c:pt idx="7">
                  <c:v>1.543929982402368</c:v>
                </c:pt>
                <c:pt idx="8">
                  <c:v>1.3475280735015311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9568"/>
        <c:axId val="76431360"/>
      </c:lineChart>
      <c:catAx>
        <c:axId val="76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31360"/>
        <c:crosses val="autoZero"/>
        <c:auto val="1"/>
        <c:lblAlgn val="ctr"/>
        <c:lblOffset val="100"/>
        <c:noMultiLvlLbl val="0"/>
      </c:catAx>
      <c:valAx>
        <c:axId val="76431360"/>
        <c:scaling>
          <c:orientation val="minMax"/>
          <c:max val="1.6500000000000001"/>
          <c:min val="0.4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none"/>
        <c:minorTickMark val="none"/>
        <c:tickLblPos val="none"/>
        <c:crossAx val="76429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'Hoja1 (3)'!$N$1</c:f>
              <c:strCache>
                <c:ptCount val="1"/>
                <c:pt idx="0">
                  <c:v> size OUT</c:v>
                </c:pt>
              </c:strCache>
            </c:strRef>
          </c:tx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(3)'!$N$2:$N$10</c:f>
              <c:numCache>
                <c:formatCode>0.000</c:formatCode>
                <c:ptCount val="9"/>
                <c:pt idx="0">
                  <c:v>22.676019391346117</c:v>
                </c:pt>
                <c:pt idx="1">
                  <c:v>22.634494465365151</c:v>
                </c:pt>
                <c:pt idx="2">
                  <c:v>22.539381679083348</c:v>
                </c:pt>
                <c:pt idx="3">
                  <c:v>22.2682552692225</c:v>
                </c:pt>
                <c:pt idx="4">
                  <c:v>21.963613289557752</c:v>
                </c:pt>
                <c:pt idx="5">
                  <c:v>21.112571980912289</c:v>
                </c:pt>
                <c:pt idx="6">
                  <c:v>20.242781234548918</c:v>
                </c:pt>
                <c:pt idx="7">
                  <c:v>19.046971660297384</c:v>
                </c:pt>
                <c:pt idx="8">
                  <c:v>18.140786332194786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'Hoja1 (3)'!$O$1</c:f>
              <c:strCache>
                <c:ptCount val="1"/>
                <c:pt idx="0">
                  <c:v> density OUT</c:v>
                </c:pt>
              </c:strCache>
            </c:strRef>
          </c:tx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(3)'!$O$2:$O$10</c:f>
              <c:numCache>
                <c:formatCode>0.000</c:formatCode>
                <c:ptCount val="9"/>
                <c:pt idx="0">
                  <c:v>0.1136027575501721</c:v>
                </c:pt>
                <c:pt idx="1">
                  <c:v>0.11388932306216205</c:v>
                </c:pt>
                <c:pt idx="2">
                  <c:v>0.11475287555070407</c:v>
                </c:pt>
                <c:pt idx="3">
                  <c:v>0.11485150602707962</c:v>
                </c:pt>
                <c:pt idx="4">
                  <c:v>0.11496957849345034</c:v>
                </c:pt>
                <c:pt idx="5">
                  <c:v>0.11595201492331268</c:v>
                </c:pt>
                <c:pt idx="6">
                  <c:v>0.11659152030624058</c:v>
                </c:pt>
                <c:pt idx="7">
                  <c:v>0.12076563638802437</c:v>
                </c:pt>
                <c:pt idx="8">
                  <c:v>0.12091944709509612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'Hoja1 (3)'!$P$1</c:f>
              <c:strCache>
                <c:ptCount val="1"/>
                <c:pt idx="0">
                  <c:v> connectivity OUT</c:v>
                </c:pt>
              </c:strCache>
            </c:strRef>
          </c:tx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(3)'!$P$2:$P$10</c:f>
              <c:numCache>
                <c:formatCode>0.000</c:formatCode>
                <c:ptCount val="9"/>
                <c:pt idx="0">
                  <c:v>4.581652335884792</c:v>
                </c:pt>
                <c:pt idx="1">
                  <c:v>4.6425589877568418</c:v>
                </c:pt>
                <c:pt idx="2">
                  <c:v>4.848663725156511</c:v>
                </c:pt>
                <c:pt idx="3">
                  <c:v>4.8808442795081941</c:v>
                </c:pt>
                <c:pt idx="4">
                  <c:v>4.914481335875708</c:v>
                </c:pt>
                <c:pt idx="5">
                  <c:v>5.0633330266096443</c:v>
                </c:pt>
                <c:pt idx="6">
                  <c:v>5.256633184166474</c:v>
                </c:pt>
                <c:pt idx="7">
                  <c:v>5.8262168586512892</c:v>
                </c:pt>
                <c:pt idx="8">
                  <c:v>6.0442480143473434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'Hoja1 (3)'!$Q$1</c:f>
              <c:strCache>
                <c:ptCount val="1"/>
                <c:pt idx="0">
                  <c:v> separability OUT</c:v>
                </c:pt>
              </c:strCache>
            </c:strRef>
          </c:tx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(3)'!$Q$2:$Q$10</c:f>
              <c:numCache>
                <c:formatCode>0.000</c:formatCode>
                <c:ptCount val="9"/>
                <c:pt idx="0">
                  <c:v>2.7741965743816279</c:v>
                </c:pt>
                <c:pt idx="1">
                  <c:v>2.7741965743816279</c:v>
                </c:pt>
                <c:pt idx="2">
                  <c:v>2.7741965743816279</c:v>
                </c:pt>
                <c:pt idx="3">
                  <c:v>2.7741965743816279</c:v>
                </c:pt>
                <c:pt idx="4">
                  <c:v>2.7588484701534104</c:v>
                </c:pt>
                <c:pt idx="5">
                  <c:v>2.7588484701534104</c:v>
                </c:pt>
                <c:pt idx="6">
                  <c:v>2.7427261000429985</c:v>
                </c:pt>
                <c:pt idx="7">
                  <c:v>2.7257693588963043</c:v>
                </c:pt>
                <c:pt idx="8">
                  <c:v>2.7608081574677201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'Hoja1 (3)'!$L$1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'Hoja1 (3)'!$A$2:$A$10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'Hoja1 (3)'!$L$2:$L$10</c:f>
              <c:numCache>
                <c:formatCode>0.000</c:formatCode>
                <c:ptCount val="9"/>
                <c:pt idx="0">
                  <c:v>0.55036855036855037</c:v>
                </c:pt>
                <c:pt idx="1">
                  <c:v>0.60722891566265058</c:v>
                </c:pt>
                <c:pt idx="2">
                  <c:v>0.71122163506372393</c:v>
                </c:pt>
                <c:pt idx="3">
                  <c:v>0.8762772534982104</c:v>
                </c:pt>
                <c:pt idx="4">
                  <c:v>1.0840652446675032</c:v>
                </c:pt>
                <c:pt idx="5">
                  <c:v>1.4201822027546924</c:v>
                </c:pt>
                <c:pt idx="6">
                  <c:v>1.6131734324882017</c:v>
                </c:pt>
                <c:pt idx="7">
                  <c:v>1.543929982402368</c:v>
                </c:pt>
                <c:pt idx="8">
                  <c:v>1.3475280735015311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1856"/>
        <c:axId val="76447744"/>
      </c:lineChart>
      <c:catAx>
        <c:axId val="764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47744"/>
        <c:crosses val="autoZero"/>
        <c:auto val="1"/>
        <c:lblAlgn val="ctr"/>
        <c:lblOffset val="100"/>
        <c:noMultiLvlLbl val="0"/>
      </c:catAx>
      <c:valAx>
        <c:axId val="764477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644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'Hoja1 (3)'!$S$1</c:f>
              <c:strCache>
                <c:ptCount val="1"/>
                <c:pt idx="0">
                  <c:v># Clustered tasks</c:v>
                </c:pt>
              </c:strCache>
            </c:strRef>
          </c:tx>
          <c:spPr>
            <a:ln w="698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'Hoja1 (3)'!$S$2:$S$10</c:f>
              <c:numCache>
                <c:formatCode>0.00</c:formatCode>
                <c:ptCount val="9"/>
                <c:pt idx="0">
                  <c:v>0</c:v>
                </c:pt>
                <c:pt idx="1">
                  <c:v>5.3500286130317973E-2</c:v>
                </c:pt>
                <c:pt idx="2">
                  <c:v>0.15134770963261779</c:v>
                </c:pt>
                <c:pt idx="3">
                  <c:v>0.30664961049075135</c:v>
                </c:pt>
                <c:pt idx="4">
                  <c:v>0.50215867773824252</c:v>
                </c:pt>
                <c:pt idx="5">
                  <c:v>0.81841330146262703</c:v>
                </c:pt>
                <c:pt idx="6">
                  <c:v>1</c:v>
                </c:pt>
                <c:pt idx="7">
                  <c:v>0.93484838915329871</c:v>
                </c:pt>
                <c:pt idx="8">
                  <c:v>0.75005256048798985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'Hoja1 (3)'!$T$1</c:f>
              <c:strCache>
                <c:ptCount val="1"/>
                <c:pt idx="0">
                  <c:v>Size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'Hoja1 (3)'!$T$2:$T$10</c:f>
              <c:numCache>
                <c:formatCode>0.00</c:formatCode>
                <c:ptCount val="9"/>
                <c:pt idx="0">
                  <c:v>0</c:v>
                </c:pt>
                <c:pt idx="1">
                  <c:v>9.1560732247652245E-3</c:v>
                </c:pt>
                <c:pt idx="2">
                  <c:v>3.0128046448915452E-2</c:v>
                </c:pt>
                <c:pt idx="3">
                  <c:v>8.9910290563969486E-2</c:v>
                </c:pt>
                <c:pt idx="4">
                  <c:v>0.15708257822623897</c:v>
                </c:pt>
                <c:pt idx="5">
                  <c:v>0.34473364213974755</c:v>
                </c:pt>
                <c:pt idx="6">
                  <c:v>0.53651887897741812</c:v>
                </c:pt>
                <c:pt idx="7">
                  <c:v>0.80018990947464763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'Hoja1 (3)'!$U$1</c:f>
              <c:strCache>
                <c:ptCount val="1"/>
                <c:pt idx="0">
                  <c:v>Density</c:v>
                </c:pt>
              </c:strCache>
            </c:strRef>
          </c:tx>
          <c:spPr>
            <a:ln w="34925">
              <a:prstDash val="dash"/>
            </a:ln>
          </c:spPr>
          <c:marker>
            <c:symbol val="none"/>
          </c:marker>
          <c:val>
            <c:numRef>
              <c:f>'Hoja1 (3)'!$U$2:$U$10</c:f>
              <c:numCache>
                <c:formatCode>0.00</c:formatCode>
                <c:ptCount val="9"/>
                <c:pt idx="0">
                  <c:v>0</c:v>
                </c:pt>
                <c:pt idx="1">
                  <c:v>3.9166006734392425E-2</c:v>
                </c:pt>
                <c:pt idx="2">
                  <c:v>0.15719103475285032</c:v>
                </c:pt>
                <c:pt idx="3">
                  <c:v>0.17067123994263833</c:v>
                </c:pt>
                <c:pt idx="4">
                  <c:v>0.18680865641299135</c:v>
                </c:pt>
                <c:pt idx="5">
                  <c:v>0.32108200829299721</c:v>
                </c:pt>
                <c:pt idx="6">
                  <c:v>0.40848565976698314</c:v>
                </c:pt>
                <c:pt idx="7">
                  <c:v>0.97897810121266393</c:v>
                </c:pt>
                <c:pt idx="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'Hoja1 (3)'!$V$1</c:f>
              <c:strCache>
                <c:ptCount val="1"/>
                <c:pt idx="0">
                  <c:v>Connectivity</c:v>
                </c:pt>
              </c:strCache>
            </c:strRef>
          </c:tx>
          <c:spPr>
            <a:ln w="34925">
              <a:prstDash val="sysDash"/>
            </a:ln>
          </c:spPr>
          <c:marker>
            <c:symbol val="none"/>
          </c:marker>
          <c:val>
            <c:numRef>
              <c:f>'Hoja1 (3)'!$V$2:$V$10</c:f>
              <c:numCache>
                <c:formatCode>0.00</c:formatCode>
                <c:ptCount val="9"/>
                <c:pt idx="0">
                  <c:v>0</c:v>
                </c:pt>
                <c:pt idx="1">
                  <c:v>4.1642849605622756E-2</c:v>
                </c:pt>
                <c:pt idx="2">
                  <c:v>0.18255994681482685</c:v>
                </c:pt>
                <c:pt idx="3">
                  <c:v>0.204562305242079</c:v>
                </c:pt>
                <c:pt idx="4">
                  <c:v>0.22756049733496994</c:v>
                </c:pt>
                <c:pt idx="5">
                  <c:v>0.32933277310868614</c:v>
                </c:pt>
                <c:pt idx="6">
                  <c:v>0.46149517479171487</c:v>
                </c:pt>
                <c:pt idx="7">
                  <c:v>0.85092862032435124</c:v>
                </c:pt>
                <c:pt idx="8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'Hoja1 (3)'!$W$1</c:f>
              <c:strCache>
                <c:ptCount val="1"/>
                <c:pt idx="0">
                  <c:v>Separability</c:v>
                </c:pt>
              </c:strCache>
            </c:strRef>
          </c:tx>
          <c:spPr>
            <a:ln w="41275">
              <a:prstDash val="sysDot"/>
            </a:ln>
          </c:spPr>
          <c:marker>
            <c:symbol val="none"/>
          </c:marker>
          <c:val>
            <c:numRef>
              <c:f>'Hoja1 (3)'!$W$2:$W$10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0.31693137989461623</c:v>
                </c:pt>
                <c:pt idx="5">
                  <c:v>0.31693137989461623</c:v>
                </c:pt>
                <c:pt idx="6">
                  <c:v>0.64985099851893935</c:v>
                </c:pt>
                <c:pt idx="7">
                  <c:v>1</c:v>
                </c:pt>
                <c:pt idx="8">
                  <c:v>0.27646472711125231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7200"/>
        <c:axId val="76468992"/>
      </c:lineChart>
      <c:catAx>
        <c:axId val="7646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468992"/>
        <c:crosses val="autoZero"/>
        <c:auto val="1"/>
        <c:lblAlgn val="ctr"/>
        <c:lblOffset val="100"/>
        <c:noMultiLvlLbl val="0"/>
      </c:catAx>
      <c:valAx>
        <c:axId val="76468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467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size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Effectiveness!$A$2</c:f>
              <c:strCache>
                <c:ptCount val="1"/>
                <c:pt idx="0">
                  <c:v>REFERENCE</c:v>
                </c:pt>
              </c:strCache>
            </c:strRef>
          </c:tx>
          <c:invertIfNegative val="0"/>
          <c:cat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cat>
          <c:val>
            <c:numRef>
              <c:f>Effectiveness!$F$2</c:f>
              <c:numCache>
                <c:formatCode>0.00</c:formatCode>
                <c:ptCount val="1"/>
                <c:pt idx="0">
                  <c:v>72.888888888888886</c:v>
                </c:pt>
              </c:numCache>
            </c:numRef>
          </c:val>
        </c:ser>
        <c:ser>
          <c:idx val="1"/>
          <c:order val="1"/>
          <c:tx>
            <c:strRef>
              <c:f>Effectiveness!$A$3</c:f>
              <c:strCache>
                <c:ptCount val="1"/>
                <c:pt idx="0">
                  <c:v>S1</c:v>
                </c:pt>
              </c:strCache>
            </c:strRef>
          </c:tx>
          <c:invertIfNegative val="0"/>
          <c:cat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cat>
          <c:val>
            <c:numRef>
              <c:f>Effectiveness!$F$3</c:f>
              <c:numCache>
                <c:formatCode>0.00</c:formatCode>
                <c:ptCount val="1"/>
                <c:pt idx="0">
                  <c:v>62.888888888888886</c:v>
                </c:pt>
              </c:numCache>
            </c:numRef>
          </c:val>
        </c:ser>
        <c:ser>
          <c:idx val="2"/>
          <c:order val="2"/>
          <c:tx>
            <c:strRef>
              <c:f>Effectiveness!$A$4</c:f>
              <c:strCache>
                <c:ptCount val="1"/>
                <c:pt idx="0">
                  <c:v>S2</c:v>
                </c:pt>
              </c:strCache>
            </c:strRef>
          </c:tx>
          <c:invertIfNegative val="0"/>
          <c:cat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cat>
          <c:val>
            <c:numRef>
              <c:f>Effectiveness!$F$4</c:f>
              <c:numCache>
                <c:formatCode>0.00</c:formatCode>
                <c:ptCount val="1"/>
                <c:pt idx="0">
                  <c:v>8.3636363636363633</c:v>
                </c:pt>
              </c:numCache>
            </c:numRef>
          </c:val>
        </c:ser>
        <c:ser>
          <c:idx val="3"/>
          <c:order val="3"/>
          <c:tx>
            <c:strRef>
              <c:f>Effectiveness!$A$5</c:f>
              <c:strCache>
                <c:ptCount val="1"/>
                <c:pt idx="0">
                  <c:v>S3</c:v>
                </c:pt>
              </c:strCache>
            </c:strRef>
          </c:tx>
          <c:invertIfNegative val="0"/>
          <c:cat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cat>
          <c:val>
            <c:numRef>
              <c:f>Effectiveness!$F$5</c:f>
              <c:numCache>
                <c:formatCode>0.00</c:formatCode>
                <c:ptCount val="1"/>
                <c:pt idx="0">
                  <c:v>29.615384615384617</c:v>
                </c:pt>
              </c:numCache>
            </c:numRef>
          </c:val>
        </c:ser>
        <c:ser>
          <c:idx val="4"/>
          <c:order val="4"/>
          <c:tx>
            <c:strRef>
              <c:f>Effectiveness!$A$6</c:f>
              <c:strCache>
                <c:ptCount val="1"/>
                <c:pt idx="0">
                  <c:v>S4</c:v>
                </c:pt>
              </c:strCache>
            </c:strRef>
          </c:tx>
          <c:invertIfNegative val="0"/>
          <c:cat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cat>
          <c:val>
            <c:numRef>
              <c:f>Effectiveness!$F$6</c:f>
              <c:numCache>
                <c:formatCode>0.00</c:formatCode>
                <c:ptCount val="1"/>
                <c:pt idx="0">
                  <c:v>35.25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553216"/>
        <c:axId val="76559104"/>
      </c:barChart>
      <c:catAx>
        <c:axId val="7655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6559104"/>
        <c:crosses val="autoZero"/>
        <c:auto val="1"/>
        <c:lblAlgn val="ctr"/>
        <c:lblOffset val="100"/>
        <c:noMultiLvlLbl val="0"/>
      </c:catAx>
      <c:valAx>
        <c:axId val="765591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765532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Size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Effectiveness!$F$1</c:f>
              <c:strCache>
                <c:ptCount val="1"/>
                <c:pt idx="0">
                  <c:v>Size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Effectiveness!$F$2:$F$6</c:f>
              <c:numCache>
                <c:formatCode>0.00</c:formatCode>
                <c:ptCount val="5"/>
                <c:pt idx="0">
                  <c:v>72.888888888888886</c:v>
                </c:pt>
                <c:pt idx="1">
                  <c:v>62.888888888888886</c:v>
                </c:pt>
                <c:pt idx="2">
                  <c:v>8.3636363636363633</c:v>
                </c:pt>
                <c:pt idx="3">
                  <c:v>29.615384615384617</c:v>
                </c:pt>
                <c:pt idx="4">
                  <c:v>35.25</c:v>
                </c:pt>
              </c:numCache>
            </c:numRef>
          </c:val>
        </c:ser>
        <c:ser>
          <c:idx val="1"/>
          <c:order val="1"/>
          <c:tx>
            <c:strRef>
              <c:f>Effectiveness!$N$1</c:f>
              <c:strCache>
                <c:ptCount val="1"/>
                <c:pt idx="0">
                  <c:v>Reduction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Effectiveness!$N$2:$N$6</c:f>
              <c:numCache>
                <c:formatCode>0.00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64.525252525252526</c:v>
                </c:pt>
                <c:pt idx="3">
                  <c:v>43.273504273504273</c:v>
                </c:pt>
                <c:pt idx="4">
                  <c:v>37.638888888888886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88544"/>
        <c:axId val="76590080"/>
      </c:barChart>
      <c:catAx>
        <c:axId val="7658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6590080"/>
        <c:crosses val="autoZero"/>
        <c:auto val="1"/>
        <c:lblAlgn val="ctr"/>
        <c:lblOffset val="100"/>
        <c:noMultiLvlLbl val="0"/>
      </c:catAx>
      <c:valAx>
        <c:axId val="76590080"/>
        <c:scaling>
          <c:orientation val="minMax"/>
          <c:max val="1.9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658854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Density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Effectiveness!$I$1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Effectiveness!$I$2:$I$6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0.63636363636363646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Effectiveness!$P$1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Effectiveness!$P$2:$P$6</c:f>
              <c:numCache>
                <c:formatCode>0%</c:formatCode>
                <c:ptCount val="5"/>
                <c:pt idx="0">
                  <c:v>0</c:v>
                </c:pt>
                <c:pt idx="1">
                  <c:v>0.27421063288523234</c:v>
                </c:pt>
                <c:pt idx="2">
                  <c:v>0.36363636363636365</c:v>
                </c:pt>
                <c:pt idx="3">
                  <c:v>0.18488813423217054</c:v>
                </c:pt>
                <c:pt idx="4">
                  <c:v>0.61185115818877256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04544"/>
        <c:axId val="76606080"/>
      </c:barChart>
      <c:catAx>
        <c:axId val="7660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6606080"/>
        <c:crosses val="autoZero"/>
        <c:auto val="1"/>
        <c:lblAlgn val="ctr"/>
        <c:lblOffset val="100"/>
        <c:noMultiLvlLbl val="0"/>
      </c:catAx>
      <c:valAx>
        <c:axId val="76606080"/>
        <c:scaling>
          <c:orientation val="minMax"/>
          <c:max val="1.9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660454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Connectivity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Effectiveness!$I$1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Effectiveness!$L$2:$L$6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0.93977423757019662</c:v>
                </c:pt>
              </c:numCache>
            </c:numRef>
          </c:val>
        </c:ser>
        <c:ser>
          <c:idx val="1"/>
          <c:order val="1"/>
          <c:tx>
            <c:strRef>
              <c:f>Effectiveness!$P$1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Effectiveness!$R$2:$R$6</c:f>
              <c:numCache>
                <c:formatCode>0%</c:formatCode>
                <c:ptCount val="5"/>
                <c:pt idx="0">
                  <c:v>0</c:v>
                </c:pt>
                <c:pt idx="1">
                  <c:v>0.88371864888146845</c:v>
                </c:pt>
                <c:pt idx="2">
                  <c:v>0.18403042974076544</c:v>
                </c:pt>
                <c:pt idx="3">
                  <c:v>0.51747464067202997</c:v>
                </c:pt>
                <c:pt idx="4">
                  <c:v>6.1395854816594361E-2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36928"/>
        <c:axId val="76638464"/>
      </c:barChart>
      <c:catAx>
        <c:axId val="7663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76638464"/>
        <c:crosses val="autoZero"/>
        <c:auto val="1"/>
        <c:lblAlgn val="ctr"/>
        <c:lblOffset val="100"/>
        <c:noMultiLvlLbl val="0"/>
      </c:catAx>
      <c:valAx>
        <c:axId val="76638464"/>
        <c:scaling>
          <c:orientation val="minMax"/>
          <c:max val="1.9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663692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'S1-UEnrollment'!$L$1</c:f>
              <c:strCache>
                <c:ptCount val="1"/>
                <c:pt idx="0">
                  <c:v> #Cx tasks OUT</c:v>
                </c:pt>
              </c:strCache>
            </c:strRef>
          </c:tx>
          <c:marker>
            <c:symbol val="none"/>
          </c:marker>
          <c:cat>
            <c:numRef>
              <c:f>'S1-UEnrollment'!$A$2:$A$10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'S1-UEnrollment'!$L$2:$L$10</c:f>
              <c:numCache>
                <c:formatCode>0.000</c:formatCode>
                <c:ptCount val="9"/>
                <c:pt idx="0">
                  <c:v>0.88888888888888884</c:v>
                </c:pt>
                <c:pt idx="1">
                  <c:v>1</c:v>
                </c:pt>
                <c:pt idx="2">
                  <c:v>1.4444444444444444</c:v>
                </c:pt>
                <c:pt idx="3">
                  <c:v>1.8888888888888888</c:v>
                </c:pt>
                <c:pt idx="4">
                  <c:v>2.6666666666666665</c:v>
                </c:pt>
                <c:pt idx="5">
                  <c:v>3.7777777777777777</c:v>
                </c:pt>
                <c:pt idx="6">
                  <c:v>5.2222222222222223</c:v>
                </c:pt>
                <c:pt idx="7">
                  <c:v>5.1111111111111107</c:v>
                </c:pt>
                <c:pt idx="8">
                  <c:v>2.7499999999999996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13888"/>
        <c:axId val="109415424"/>
      </c:lineChart>
      <c:catAx>
        <c:axId val="1094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15424"/>
        <c:crosses val="autoZero"/>
        <c:auto val="1"/>
        <c:lblAlgn val="ctr"/>
        <c:lblOffset val="100"/>
        <c:noMultiLvlLbl val="0"/>
      </c:catAx>
      <c:valAx>
        <c:axId val="1094154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941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Separability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Effectiveness!$M$1</c:f>
              <c:strCache>
                <c:ptCount val="1"/>
                <c:pt idx="0">
                  <c:v>Separability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Effectiveness!$M$2:$M$6</c:f>
              <c:numCache>
                <c:formatCode>0.00</c:formatCode>
                <c:ptCount val="5"/>
                <c:pt idx="0">
                  <c:v>4</c:v>
                </c:pt>
                <c:pt idx="1">
                  <c:v>3.5555555555555554</c:v>
                </c:pt>
                <c:pt idx="2">
                  <c:v>2.3636363636363638</c:v>
                </c:pt>
                <c:pt idx="3">
                  <c:v>2.4615384615384617</c:v>
                </c:pt>
                <c:pt idx="4">
                  <c:v>2.875</c:v>
                </c:pt>
              </c:numCache>
            </c:numRef>
          </c:val>
        </c:ser>
        <c:ser>
          <c:idx val="1"/>
          <c:order val="1"/>
          <c:tx>
            <c:strRef>
              <c:f>Effectiveness!$S$1</c:f>
              <c:strCache>
                <c:ptCount val="1"/>
                <c:pt idx="0">
                  <c:v>Reduction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Effectiveness!$A$2:$A$6</c:f>
              <c:strCache>
                <c:ptCount val="5"/>
                <c:pt idx="0">
                  <c:v>REFERENCE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Effectiveness!$S$2:$S$6</c:f>
              <c:numCache>
                <c:formatCode>0.00</c:formatCode>
                <c:ptCount val="5"/>
                <c:pt idx="0">
                  <c:v>0</c:v>
                </c:pt>
                <c:pt idx="1">
                  <c:v>0.44444444444444464</c:v>
                </c:pt>
                <c:pt idx="2">
                  <c:v>1.6363636363636362</c:v>
                </c:pt>
                <c:pt idx="3">
                  <c:v>1.5384615384615383</c:v>
                </c:pt>
                <c:pt idx="4">
                  <c:v>1.125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47040"/>
        <c:axId val="76648832"/>
      </c:barChart>
      <c:catAx>
        <c:axId val="7664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6648832"/>
        <c:crosses val="autoZero"/>
        <c:auto val="1"/>
        <c:lblAlgn val="ctr"/>
        <c:lblOffset val="100"/>
        <c:noMultiLvlLbl val="0"/>
      </c:catAx>
      <c:valAx>
        <c:axId val="76648832"/>
        <c:scaling>
          <c:orientation val="minMax"/>
          <c:max val="1.9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664704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'S2-VillasanteLab'!$N$1</c:f>
              <c:strCache>
                <c:ptCount val="1"/>
                <c:pt idx="0">
                  <c:v> size</c:v>
                </c:pt>
              </c:strCache>
            </c:strRef>
          </c:tx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'S2-VillasanteLab'!$N$2:$N$10</c:f>
              <c:numCache>
                <c:formatCode>0.000</c:formatCode>
                <c:ptCount val="9"/>
                <c:pt idx="0">
                  <c:v>9.545454545454545</c:v>
                </c:pt>
                <c:pt idx="1">
                  <c:v>9.545454545454545</c:v>
                </c:pt>
                <c:pt idx="2">
                  <c:v>9.5</c:v>
                </c:pt>
                <c:pt idx="3">
                  <c:v>9.4090909090909083</c:v>
                </c:pt>
                <c:pt idx="4">
                  <c:v>9.2727272727272734</c:v>
                </c:pt>
                <c:pt idx="5">
                  <c:v>8.8181818181818183</c:v>
                </c:pt>
                <c:pt idx="6">
                  <c:v>8.3636363636363633</c:v>
                </c:pt>
                <c:pt idx="7">
                  <c:v>7.8181818181818183</c:v>
                </c:pt>
                <c:pt idx="8">
                  <c:v>7.2272727272727275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9312"/>
        <c:axId val="111950848"/>
      </c:lineChart>
      <c:catAx>
        <c:axId val="1119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50848"/>
        <c:crosses val="autoZero"/>
        <c:auto val="1"/>
        <c:lblAlgn val="ctr"/>
        <c:lblOffset val="100"/>
        <c:noMultiLvlLbl val="0"/>
      </c:catAx>
      <c:valAx>
        <c:axId val="11195084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194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'S2-VillasanteLab'!$O$1</c:f>
              <c:strCache>
                <c:ptCount val="1"/>
                <c:pt idx="0">
                  <c:v> density</c:v>
                </c:pt>
              </c:strCache>
            </c:strRef>
          </c:tx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'S2-VillasanteLab'!$O$2:$O$10</c:f>
              <c:numCache>
                <c:formatCode>0.000</c:formatCode>
                <c:ptCount val="9"/>
                <c:pt idx="0">
                  <c:v>6.7296827737988757E-2</c:v>
                </c:pt>
                <c:pt idx="1">
                  <c:v>6.7296827737988757E-2</c:v>
                </c:pt>
                <c:pt idx="2">
                  <c:v>6.7347811833688306E-2</c:v>
                </c:pt>
                <c:pt idx="3">
                  <c:v>6.7455687627218111E-2</c:v>
                </c:pt>
                <c:pt idx="4">
                  <c:v>6.7570063591027782E-2</c:v>
                </c:pt>
                <c:pt idx="5">
                  <c:v>6.8879084079761843E-2</c:v>
                </c:pt>
                <c:pt idx="6">
                  <c:v>6.948243928660755E-2</c:v>
                </c:pt>
                <c:pt idx="7">
                  <c:v>7.0978225982915658E-2</c:v>
                </c:pt>
                <c:pt idx="8">
                  <c:v>7.4284675958103827E-2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6480"/>
        <c:axId val="113571712"/>
      </c:lineChart>
      <c:catAx>
        <c:axId val="1135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71712"/>
        <c:crosses val="autoZero"/>
        <c:auto val="1"/>
        <c:lblAlgn val="ctr"/>
        <c:lblOffset val="100"/>
        <c:noMultiLvlLbl val="0"/>
      </c:catAx>
      <c:valAx>
        <c:axId val="11357171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355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'S2-VillasanteLab'!$P$1</c:f>
              <c:strCache>
                <c:ptCount val="1"/>
                <c:pt idx="0">
                  <c:v> connectivity</c:v>
                </c:pt>
              </c:strCache>
            </c:strRef>
          </c:tx>
          <c:marker>
            <c:symbol val="none"/>
          </c:marker>
          <c:cat>
            <c:numRef>
              <c:f>'S2-VillasanteLab'!$A$2:$A$10</c:f>
              <c:numCache>
                <c:formatCode>General</c:formatCode>
                <c:ptCount val="9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'S2-VillasanteLab'!$P$2:$P$10</c:f>
              <c:numCache>
                <c:formatCode>0.000</c:formatCode>
                <c:ptCount val="9"/>
                <c:pt idx="0">
                  <c:v>4.3999999999999968</c:v>
                </c:pt>
                <c:pt idx="1">
                  <c:v>4.3999999999999968</c:v>
                </c:pt>
                <c:pt idx="2">
                  <c:v>4.4085604472396884</c:v>
                </c:pt>
                <c:pt idx="3">
                  <c:v>4.4266884531590387</c:v>
                </c:pt>
                <c:pt idx="4">
                  <c:v>4.4428240740740703</c:v>
                </c:pt>
                <c:pt idx="5">
                  <c:v>4.7199074074074057</c:v>
                </c:pt>
                <c:pt idx="6">
                  <c:v>4.8212962962962935</c:v>
                </c:pt>
                <c:pt idx="7">
                  <c:v>5.1351190476190469</c:v>
                </c:pt>
                <c:pt idx="8">
                  <c:v>6.6591880341880314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6720"/>
        <c:axId val="114448256"/>
      </c:lineChart>
      <c:catAx>
        <c:axId val="1144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48256"/>
        <c:crosses val="autoZero"/>
        <c:auto val="1"/>
        <c:lblAlgn val="ctr"/>
        <c:lblOffset val="100"/>
        <c:noMultiLvlLbl val="0"/>
      </c:catAx>
      <c:valAx>
        <c:axId val="1144482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444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'S2-VillasanteLab'!$Q$1</c:f>
              <c:strCache>
                <c:ptCount val="1"/>
                <c:pt idx="0">
                  <c:v> separability</c:v>
                </c:pt>
              </c:strCache>
            </c:strRef>
          </c:tx>
          <c:marker>
            <c:symbol val="none"/>
          </c:marker>
          <c:cat>
            <c:numRef>
              <c:f>'S2-VillasanteLab'!$A$2:$A$11</c:f>
              <c:numCache>
                <c:formatCode>General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</c:numCache>
            </c:numRef>
          </c:cat>
          <c:val>
            <c:numRef>
              <c:f>'S2-VillasanteLab'!$Q$2:$Q$10</c:f>
              <c:numCache>
                <c:formatCode>0.000</c:formatCode>
                <c:ptCount val="9"/>
                <c:pt idx="0">
                  <c:v>2.3636363636363638</c:v>
                </c:pt>
                <c:pt idx="1">
                  <c:v>2.3636363636363638</c:v>
                </c:pt>
                <c:pt idx="2">
                  <c:v>2.3636363636363638</c:v>
                </c:pt>
                <c:pt idx="3">
                  <c:v>2.3636363636363638</c:v>
                </c:pt>
                <c:pt idx="4">
                  <c:v>2.3636363636363638</c:v>
                </c:pt>
                <c:pt idx="5">
                  <c:v>2.3636363636363638</c:v>
                </c:pt>
                <c:pt idx="6">
                  <c:v>2.3636363636363638</c:v>
                </c:pt>
                <c:pt idx="7">
                  <c:v>2.3636363636363638</c:v>
                </c:pt>
                <c:pt idx="8">
                  <c:v>2.3636363636363638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2224"/>
        <c:axId val="115007872"/>
      </c:lineChart>
      <c:catAx>
        <c:axId val="1147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007872"/>
        <c:crosses val="autoZero"/>
        <c:auto val="1"/>
        <c:lblAlgn val="ctr"/>
        <c:lblOffset val="100"/>
        <c:noMultiLvlLbl val="0"/>
      </c:catAx>
      <c:valAx>
        <c:axId val="1150078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477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6.png"/><Relationship Id="rId18" Type="http://schemas.openxmlformats.org/officeDocument/2006/relationships/image" Target="../media/image11.png"/><Relationship Id="rId3" Type="http://schemas.openxmlformats.org/officeDocument/2006/relationships/chart" Target="../charts/chart28.xml"/><Relationship Id="rId7" Type="http://schemas.openxmlformats.org/officeDocument/2006/relationships/image" Target="../media/image1.png"/><Relationship Id="rId12" Type="http://schemas.openxmlformats.org/officeDocument/2006/relationships/chart" Target="../charts/chart32.xml"/><Relationship Id="rId17" Type="http://schemas.openxmlformats.org/officeDocument/2006/relationships/image" Target="../media/image10.png"/><Relationship Id="rId2" Type="http://schemas.openxmlformats.org/officeDocument/2006/relationships/chart" Target="../charts/chart27.xml"/><Relationship Id="rId16" Type="http://schemas.openxmlformats.org/officeDocument/2006/relationships/image" Target="../media/image9.png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image" Target="../media/image5.png"/><Relationship Id="rId5" Type="http://schemas.openxmlformats.org/officeDocument/2006/relationships/chart" Target="../charts/chart30.xml"/><Relationship Id="rId15" Type="http://schemas.openxmlformats.org/officeDocument/2006/relationships/image" Target="../media/image8.png"/><Relationship Id="rId10" Type="http://schemas.openxmlformats.org/officeDocument/2006/relationships/image" Target="../media/image4.png"/><Relationship Id="rId4" Type="http://schemas.openxmlformats.org/officeDocument/2006/relationships/chart" Target="../charts/chart29.xml"/><Relationship Id="rId9" Type="http://schemas.openxmlformats.org/officeDocument/2006/relationships/image" Target="../media/image3.png"/><Relationship Id="rId1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5.xml"/><Relationship Id="rId7" Type="http://schemas.openxmlformats.org/officeDocument/2006/relationships/image" Target="../media/image1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image" Target="../media/image5.png"/><Relationship Id="rId5" Type="http://schemas.openxmlformats.org/officeDocument/2006/relationships/chart" Target="../charts/chart37.xml"/><Relationship Id="rId10" Type="http://schemas.openxmlformats.org/officeDocument/2006/relationships/image" Target="../media/image4.png"/><Relationship Id="rId4" Type="http://schemas.openxmlformats.org/officeDocument/2006/relationships/chart" Target="../charts/chart36.xml"/><Relationship Id="rId9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6.png"/><Relationship Id="rId18" Type="http://schemas.openxmlformats.org/officeDocument/2006/relationships/image" Target="../media/image11.png"/><Relationship Id="rId3" Type="http://schemas.openxmlformats.org/officeDocument/2006/relationships/chart" Target="../charts/chart41.xml"/><Relationship Id="rId7" Type="http://schemas.openxmlformats.org/officeDocument/2006/relationships/image" Target="../media/image1.png"/><Relationship Id="rId12" Type="http://schemas.openxmlformats.org/officeDocument/2006/relationships/chart" Target="../charts/chart45.xml"/><Relationship Id="rId17" Type="http://schemas.openxmlformats.org/officeDocument/2006/relationships/image" Target="../media/image10.png"/><Relationship Id="rId2" Type="http://schemas.openxmlformats.org/officeDocument/2006/relationships/chart" Target="../charts/chart40.xml"/><Relationship Id="rId16" Type="http://schemas.openxmlformats.org/officeDocument/2006/relationships/image" Target="../media/image9.png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image" Target="../media/image5.png"/><Relationship Id="rId5" Type="http://schemas.openxmlformats.org/officeDocument/2006/relationships/chart" Target="../charts/chart43.xml"/><Relationship Id="rId15" Type="http://schemas.openxmlformats.org/officeDocument/2006/relationships/image" Target="../media/image8.png"/><Relationship Id="rId10" Type="http://schemas.openxmlformats.org/officeDocument/2006/relationships/image" Target="../media/image4.png"/><Relationship Id="rId4" Type="http://schemas.openxmlformats.org/officeDocument/2006/relationships/chart" Target="../charts/chart42.xml"/><Relationship Id="rId9" Type="http://schemas.openxmlformats.org/officeDocument/2006/relationships/image" Target="../media/image3.png"/><Relationship Id="rId1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9525</xdr:rowOff>
    </xdr:from>
    <xdr:to>
      <xdr:col>10</xdr:col>
      <xdr:colOff>381000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457200</xdr:colOff>
      <xdr:row>29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10</xdr:col>
      <xdr:colOff>457200</xdr:colOff>
      <xdr:row>47</xdr:row>
      <xdr:rowOff>152400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457200</xdr:colOff>
      <xdr:row>47</xdr:row>
      <xdr:rowOff>152400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25</xdr:col>
      <xdr:colOff>457200</xdr:colOff>
      <xdr:row>22</xdr:row>
      <xdr:rowOff>152400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9525</xdr:rowOff>
    </xdr:from>
    <xdr:to>
      <xdr:col>10</xdr:col>
      <xdr:colOff>381000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457200</xdr:colOff>
      <xdr:row>29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10</xdr:col>
      <xdr:colOff>457200</xdr:colOff>
      <xdr:row>47</xdr:row>
      <xdr:rowOff>152400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457200</xdr:colOff>
      <xdr:row>47</xdr:row>
      <xdr:rowOff>152400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25</xdr:col>
      <xdr:colOff>457200</xdr:colOff>
      <xdr:row>22</xdr:row>
      <xdr:rowOff>152400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9525</xdr:rowOff>
    </xdr:from>
    <xdr:to>
      <xdr:col>10</xdr:col>
      <xdr:colOff>381000</xdr:colOff>
      <xdr:row>30</xdr:row>
      <xdr:rowOff>0</xdr:rowOff>
    </xdr:to>
    <xdr:graphicFrame macro="">
      <xdr:nvGraphicFramePr>
        <xdr:cNvPr id="1843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457200</xdr:colOff>
      <xdr:row>29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10</xdr:col>
      <xdr:colOff>457200</xdr:colOff>
      <xdr:row>47</xdr:row>
      <xdr:rowOff>152400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457200</xdr:colOff>
      <xdr:row>47</xdr:row>
      <xdr:rowOff>152400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25</xdr:col>
      <xdr:colOff>457200</xdr:colOff>
      <xdr:row>22</xdr:row>
      <xdr:rowOff>152400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9525</xdr:rowOff>
    </xdr:from>
    <xdr:to>
      <xdr:col>10</xdr:col>
      <xdr:colOff>381000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457200</xdr:colOff>
      <xdr:row>29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10</xdr:col>
      <xdr:colOff>457200</xdr:colOff>
      <xdr:row>47</xdr:row>
      <xdr:rowOff>152400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457200</xdr:colOff>
      <xdr:row>47</xdr:row>
      <xdr:rowOff>152400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25</xdr:col>
      <xdr:colOff>457200</xdr:colOff>
      <xdr:row>22</xdr:row>
      <xdr:rowOff>152400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152400</xdr:rowOff>
    </xdr:from>
    <xdr:to>
      <xdr:col>5</xdr:col>
      <xdr:colOff>255750</xdr:colOff>
      <xdr:row>19</xdr:row>
      <xdr:rowOff>28517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</xdr:row>
      <xdr:rowOff>142874</xdr:rowOff>
    </xdr:from>
    <xdr:to>
      <xdr:col>12</xdr:col>
      <xdr:colOff>27150</xdr:colOff>
      <xdr:row>19</xdr:row>
      <xdr:rowOff>18991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19</xdr:row>
      <xdr:rowOff>142874</xdr:rowOff>
    </xdr:from>
    <xdr:to>
      <xdr:col>5</xdr:col>
      <xdr:colOff>331950</xdr:colOff>
      <xdr:row>37</xdr:row>
      <xdr:rowOff>18992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20</xdr:row>
      <xdr:rowOff>14008</xdr:rowOff>
    </xdr:from>
    <xdr:to>
      <xdr:col>11</xdr:col>
      <xdr:colOff>741525</xdr:colOff>
      <xdr:row>37</xdr:row>
      <xdr:rowOff>47008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585787</xdr:colOff>
      <xdr:row>39</xdr:row>
      <xdr:rowOff>47624</xdr:rowOff>
    </xdr:from>
    <xdr:to>
      <xdr:col>8</xdr:col>
      <xdr:colOff>555787</xdr:colOff>
      <xdr:row>56</xdr:row>
      <xdr:rowOff>80624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71437</xdr:rowOff>
    </xdr:from>
    <xdr:to>
      <xdr:col>5</xdr:col>
      <xdr:colOff>707121</xdr:colOff>
      <xdr:row>28</xdr:row>
      <xdr:rowOff>142151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592821</xdr:colOff>
      <xdr:row>28</xdr:row>
      <xdr:rowOff>70714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497571</xdr:colOff>
      <xdr:row>47</xdr:row>
      <xdr:rowOff>70714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592821</xdr:colOff>
      <xdr:row>47</xdr:row>
      <xdr:rowOff>70714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497571</xdr:colOff>
      <xdr:row>28</xdr:row>
      <xdr:rowOff>70714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22</xdr:col>
      <xdr:colOff>742950</xdr:colOff>
      <xdr:row>48</xdr:row>
      <xdr:rowOff>152400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405167</xdr:colOff>
      <xdr:row>13</xdr:row>
      <xdr:rowOff>81644</xdr:rowOff>
    </xdr:from>
    <xdr:to>
      <xdr:col>28</xdr:col>
      <xdr:colOff>210408</xdr:colOff>
      <xdr:row>29</xdr:row>
      <xdr:rowOff>5228</xdr:rowOff>
    </xdr:to>
    <xdr:grpSp>
      <xdr:nvGrpSpPr>
        <xdr:cNvPr id="29" name="28 Grupo"/>
        <xdr:cNvGrpSpPr/>
      </xdr:nvGrpSpPr>
      <xdr:grpSpPr>
        <a:xfrm>
          <a:off x="18856453" y="2204358"/>
          <a:ext cx="3615241" cy="2536156"/>
          <a:chOff x="15168917" y="2748643"/>
          <a:chExt cx="3615241" cy="2536156"/>
        </a:xfrm>
      </xdr:grpSpPr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5168917" y="2751692"/>
            <a:ext cx="3615241" cy="2530059"/>
          </a:xfrm>
          <a:prstGeom prst="rect">
            <a:avLst/>
          </a:prstGeom>
        </xdr:spPr>
      </xdr:pic>
      <xdr:pic>
        <xdr:nvPicPr>
          <xdr:cNvPr id="22" name="21 Imagen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5168917" y="2748643"/>
            <a:ext cx="3615241" cy="2536156"/>
          </a:xfrm>
          <a:prstGeom prst="rect">
            <a:avLst/>
          </a:prstGeom>
        </xdr:spPr>
      </xdr:pic>
      <xdr:pic>
        <xdr:nvPicPr>
          <xdr:cNvPr id="26" name="25 Imagen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585105</xdr:colOff>
      <xdr:row>51</xdr:row>
      <xdr:rowOff>145595</xdr:rowOff>
    </xdr:from>
    <xdr:to>
      <xdr:col>10</xdr:col>
      <xdr:colOff>653141</xdr:colOff>
      <xdr:row>77</xdr:row>
      <xdr:rowOff>27213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738542</xdr:colOff>
      <xdr:row>54</xdr:row>
      <xdr:rowOff>95249</xdr:rowOff>
    </xdr:from>
    <xdr:to>
      <xdr:col>24</xdr:col>
      <xdr:colOff>81644</xdr:colOff>
      <xdr:row>76</xdr:row>
      <xdr:rowOff>102964</xdr:rowOff>
    </xdr:to>
    <xdr:grpSp>
      <xdr:nvGrpSpPr>
        <xdr:cNvPr id="35" name="34 Grupo"/>
        <xdr:cNvGrpSpPr/>
      </xdr:nvGrpSpPr>
      <xdr:grpSpPr>
        <a:xfrm>
          <a:off x="12263792" y="8912678"/>
          <a:ext cx="7031138" cy="3600000"/>
          <a:chOff x="12263792" y="8912678"/>
          <a:chExt cx="7031138" cy="3600000"/>
        </a:xfrm>
      </xdr:grpSpPr>
      <xdr:grpSp>
        <xdr:nvGrpSpPr>
          <xdr:cNvPr id="16" name="15 Grupo"/>
          <xdr:cNvGrpSpPr/>
        </xdr:nvGrpSpPr>
        <xdr:grpSpPr>
          <a:xfrm>
            <a:off x="12263792" y="8912678"/>
            <a:ext cx="7031138" cy="3600000"/>
            <a:chOff x="12263792" y="8912678"/>
            <a:chExt cx="7031138" cy="3600000"/>
          </a:xfrm>
        </xdr:grpSpPr>
        <xdr:grpSp>
          <xdr:nvGrpSpPr>
            <xdr:cNvPr id="15" name="14 Grupo"/>
            <xdr:cNvGrpSpPr/>
          </xdr:nvGrpSpPr>
          <xdr:grpSpPr>
            <a:xfrm>
              <a:off x="12263792" y="8912678"/>
              <a:ext cx="5151573" cy="3600000"/>
              <a:chOff x="12263792" y="8912678"/>
              <a:chExt cx="5151573" cy="3600000"/>
            </a:xfrm>
          </xdr:grpSpPr>
          <xdr:pic>
            <xdr:nvPicPr>
              <xdr:cNvPr id="3" name="2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4" name="3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4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5" name="4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5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6" name="5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6"/>
              <a:stretch>
                <a:fillRect/>
              </a:stretch>
            </xdr:blipFill>
            <xdr:spPr>
              <a:xfrm>
                <a:off x="12263792" y="8912678"/>
                <a:ext cx="5151573" cy="3600000"/>
              </a:xfrm>
              <a:prstGeom prst="rect">
                <a:avLst/>
              </a:prstGeom>
            </xdr:spPr>
          </xdr:pic>
          <xdr:pic>
            <xdr:nvPicPr>
              <xdr:cNvPr id="13" name="12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7"/>
              <a:stretch>
                <a:fillRect/>
              </a:stretch>
            </xdr:blipFill>
            <xdr:spPr>
              <a:xfrm>
                <a:off x="12270013" y="8912678"/>
                <a:ext cx="5139130" cy="3600000"/>
              </a:xfrm>
              <a:prstGeom prst="rect">
                <a:avLst/>
              </a:prstGeom>
            </xdr:spPr>
          </xdr:pic>
        </xdr:grpSp>
        <xdr:pic>
          <xdr:nvPicPr>
            <xdr:cNvPr id="14" name="13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8"/>
            <a:srcRect l="69639" t="30570" r="485" b="29656"/>
            <a:stretch/>
          </xdr:blipFill>
          <xdr:spPr>
            <a:xfrm>
              <a:off x="17444358" y="9688287"/>
              <a:ext cx="1850572" cy="1646464"/>
            </a:xfrm>
            <a:prstGeom prst="rect">
              <a:avLst/>
            </a:prstGeom>
          </xdr:spPr>
        </xdr:pic>
      </xdr:grpSp>
      <xdr:cxnSp macro="">
        <xdr:nvCxnSpPr>
          <xdr:cNvPr id="32" name="31 Conector recto"/>
          <xdr:cNvCxnSpPr/>
        </xdr:nvCxnSpPr>
        <xdr:spPr>
          <a:xfrm flipH="1">
            <a:off x="15294428" y="9116785"/>
            <a:ext cx="0" cy="2880000"/>
          </a:xfrm>
          <a:prstGeom prst="line">
            <a:avLst/>
          </a:prstGeom>
          <a:ln w="1270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33 Conector recto"/>
          <xdr:cNvCxnSpPr/>
        </xdr:nvCxnSpPr>
        <xdr:spPr>
          <a:xfrm flipH="1">
            <a:off x="16344898" y="9105901"/>
            <a:ext cx="0" cy="2880000"/>
          </a:xfrm>
          <a:prstGeom prst="line">
            <a:avLst/>
          </a:prstGeom>
          <a:ln w="1270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71437</xdr:rowOff>
    </xdr:from>
    <xdr:to>
      <xdr:col>5</xdr:col>
      <xdr:colOff>707121</xdr:colOff>
      <xdr:row>28</xdr:row>
      <xdr:rowOff>142151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12</xdr:col>
      <xdr:colOff>157393</xdr:colOff>
      <xdr:row>28</xdr:row>
      <xdr:rowOff>70714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497571</xdr:colOff>
      <xdr:row>47</xdr:row>
      <xdr:rowOff>70714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157393</xdr:colOff>
      <xdr:row>47</xdr:row>
      <xdr:rowOff>70714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18</xdr:col>
      <xdr:colOff>511178</xdr:colOff>
      <xdr:row>28</xdr:row>
      <xdr:rowOff>70714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20</xdr:col>
      <xdr:colOff>742950</xdr:colOff>
      <xdr:row>48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405167</xdr:colOff>
      <xdr:row>13</xdr:row>
      <xdr:rowOff>81644</xdr:rowOff>
    </xdr:from>
    <xdr:to>
      <xdr:col>26</xdr:col>
      <xdr:colOff>210408</xdr:colOff>
      <xdr:row>29</xdr:row>
      <xdr:rowOff>5228</xdr:rowOff>
    </xdr:to>
    <xdr:grpSp>
      <xdr:nvGrpSpPr>
        <xdr:cNvPr id="8" name="7 Grupo"/>
        <xdr:cNvGrpSpPr/>
      </xdr:nvGrpSpPr>
      <xdr:grpSpPr>
        <a:xfrm>
          <a:off x="16965060" y="2204358"/>
          <a:ext cx="3615241" cy="2536156"/>
          <a:chOff x="15168917" y="2748643"/>
          <a:chExt cx="3615241" cy="2536156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5168917" y="2751692"/>
            <a:ext cx="3615241" cy="2530059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11" name="10 Imagen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5168917" y="2748643"/>
            <a:ext cx="3615241" cy="2536156"/>
          </a:xfrm>
          <a:prstGeom prst="rect">
            <a:avLst/>
          </a:prstGeom>
        </xdr:spPr>
      </xdr:pic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71437</xdr:rowOff>
    </xdr:from>
    <xdr:to>
      <xdr:col>5</xdr:col>
      <xdr:colOff>707121</xdr:colOff>
      <xdr:row>28</xdr:row>
      <xdr:rowOff>142151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592821</xdr:colOff>
      <xdr:row>28</xdr:row>
      <xdr:rowOff>70714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497571</xdr:colOff>
      <xdr:row>47</xdr:row>
      <xdr:rowOff>70714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592821</xdr:colOff>
      <xdr:row>47</xdr:row>
      <xdr:rowOff>70714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497571</xdr:colOff>
      <xdr:row>28</xdr:row>
      <xdr:rowOff>70714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22</xdr:col>
      <xdr:colOff>742950</xdr:colOff>
      <xdr:row>48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405167</xdr:colOff>
      <xdr:row>13</xdr:row>
      <xdr:rowOff>81644</xdr:rowOff>
    </xdr:from>
    <xdr:to>
      <xdr:col>28</xdr:col>
      <xdr:colOff>210408</xdr:colOff>
      <xdr:row>29</xdr:row>
      <xdr:rowOff>5228</xdr:rowOff>
    </xdr:to>
    <xdr:grpSp>
      <xdr:nvGrpSpPr>
        <xdr:cNvPr id="8" name="7 Grupo"/>
        <xdr:cNvGrpSpPr/>
      </xdr:nvGrpSpPr>
      <xdr:grpSpPr>
        <a:xfrm>
          <a:off x="18788417" y="2186669"/>
          <a:ext cx="3615241" cy="2514384"/>
          <a:chOff x="15168917" y="2748643"/>
          <a:chExt cx="3615241" cy="2536156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5168917" y="2751692"/>
            <a:ext cx="3615241" cy="2530059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11" name="10 Imagen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5168917" y="2748643"/>
            <a:ext cx="3615241" cy="2536156"/>
          </a:xfrm>
          <a:prstGeom prst="rect">
            <a:avLst/>
          </a:prstGeom>
        </xdr:spPr>
      </xdr:pic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5171965" y="2748643"/>
            <a:ext cx="3609145" cy="253615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585105</xdr:colOff>
      <xdr:row>51</xdr:row>
      <xdr:rowOff>145595</xdr:rowOff>
    </xdr:from>
    <xdr:to>
      <xdr:col>10</xdr:col>
      <xdr:colOff>653141</xdr:colOff>
      <xdr:row>77</xdr:row>
      <xdr:rowOff>27213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738542</xdr:colOff>
      <xdr:row>54</xdr:row>
      <xdr:rowOff>95249</xdr:rowOff>
    </xdr:from>
    <xdr:to>
      <xdr:col>24</xdr:col>
      <xdr:colOff>81644</xdr:colOff>
      <xdr:row>76</xdr:row>
      <xdr:rowOff>102964</xdr:rowOff>
    </xdr:to>
    <xdr:grpSp>
      <xdr:nvGrpSpPr>
        <xdr:cNvPr id="15" name="14 Grupo"/>
        <xdr:cNvGrpSpPr/>
      </xdr:nvGrpSpPr>
      <xdr:grpSpPr>
        <a:xfrm>
          <a:off x="12216167" y="8839199"/>
          <a:ext cx="7010727" cy="3570065"/>
          <a:chOff x="12263792" y="8912678"/>
          <a:chExt cx="7031138" cy="3600000"/>
        </a:xfrm>
      </xdr:grpSpPr>
      <xdr:grpSp>
        <xdr:nvGrpSpPr>
          <xdr:cNvPr id="16" name="15 Grupo"/>
          <xdr:cNvGrpSpPr/>
        </xdr:nvGrpSpPr>
        <xdr:grpSpPr>
          <a:xfrm>
            <a:off x="12263792" y="8912678"/>
            <a:ext cx="7031138" cy="3600000"/>
            <a:chOff x="12263792" y="8912678"/>
            <a:chExt cx="7031138" cy="3600000"/>
          </a:xfrm>
        </xdr:grpSpPr>
        <xdr:grpSp>
          <xdr:nvGrpSpPr>
            <xdr:cNvPr id="19" name="18 Grupo"/>
            <xdr:cNvGrpSpPr/>
          </xdr:nvGrpSpPr>
          <xdr:grpSpPr>
            <a:xfrm>
              <a:off x="12263792" y="8912678"/>
              <a:ext cx="5151573" cy="3600000"/>
              <a:chOff x="12263792" y="8912678"/>
              <a:chExt cx="5151573" cy="3600000"/>
            </a:xfrm>
          </xdr:grpSpPr>
          <xdr:pic>
            <xdr:nvPicPr>
              <xdr:cNvPr id="21" name="20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22" name="21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4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23" name="22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5"/>
              <a:stretch>
                <a:fillRect/>
              </a:stretch>
            </xdr:blipFill>
            <xdr:spPr>
              <a:xfrm>
                <a:off x="12274361" y="8912678"/>
                <a:ext cx="5130435" cy="3600000"/>
              </a:xfrm>
              <a:prstGeom prst="rect">
                <a:avLst/>
              </a:prstGeom>
            </xdr:spPr>
          </xdr:pic>
          <xdr:pic>
            <xdr:nvPicPr>
              <xdr:cNvPr id="24" name="23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6"/>
              <a:stretch>
                <a:fillRect/>
              </a:stretch>
            </xdr:blipFill>
            <xdr:spPr>
              <a:xfrm>
                <a:off x="12263792" y="8912678"/>
                <a:ext cx="5151573" cy="3600000"/>
              </a:xfrm>
              <a:prstGeom prst="rect">
                <a:avLst/>
              </a:prstGeom>
            </xdr:spPr>
          </xdr:pic>
          <xdr:pic>
            <xdr:nvPicPr>
              <xdr:cNvPr id="25" name="24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7"/>
              <a:stretch>
                <a:fillRect/>
              </a:stretch>
            </xdr:blipFill>
            <xdr:spPr>
              <a:xfrm>
                <a:off x="12270013" y="8912678"/>
                <a:ext cx="5139130" cy="3600000"/>
              </a:xfrm>
              <a:prstGeom prst="rect">
                <a:avLst/>
              </a:prstGeom>
            </xdr:spPr>
          </xdr:pic>
        </xdr:grpSp>
        <xdr:pic>
          <xdr:nvPicPr>
            <xdr:cNvPr id="20" name="19 Imagen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8"/>
            <a:srcRect l="69639" t="30570" r="485" b="29656"/>
            <a:stretch/>
          </xdr:blipFill>
          <xdr:spPr>
            <a:xfrm>
              <a:off x="17444358" y="9688287"/>
              <a:ext cx="1850572" cy="1646464"/>
            </a:xfrm>
            <a:prstGeom prst="rect">
              <a:avLst/>
            </a:prstGeom>
          </xdr:spPr>
        </xdr:pic>
      </xdr:grpSp>
      <xdr:cxnSp macro="">
        <xdr:nvCxnSpPr>
          <xdr:cNvPr id="17" name="16 Conector recto"/>
          <xdr:cNvCxnSpPr/>
        </xdr:nvCxnSpPr>
        <xdr:spPr>
          <a:xfrm flipH="1">
            <a:off x="14859004" y="9116785"/>
            <a:ext cx="0" cy="2880000"/>
          </a:xfrm>
          <a:prstGeom prst="line">
            <a:avLst/>
          </a:prstGeom>
          <a:ln w="762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17 Conector recto"/>
          <xdr:cNvCxnSpPr/>
        </xdr:nvCxnSpPr>
        <xdr:spPr>
          <a:xfrm flipH="1">
            <a:off x="15909474" y="9105901"/>
            <a:ext cx="0" cy="2880000"/>
          </a:xfrm>
          <a:prstGeom prst="line">
            <a:avLst/>
          </a:prstGeom>
          <a:ln w="762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11</xdr:row>
      <xdr:rowOff>85725</xdr:rowOff>
    </xdr:from>
    <xdr:to>
      <xdr:col>9</xdr:col>
      <xdr:colOff>542925</xdr:colOff>
      <xdr:row>26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7</xdr:row>
      <xdr:rowOff>147637</xdr:rowOff>
    </xdr:from>
    <xdr:to>
      <xdr:col>16</xdr:col>
      <xdr:colOff>84300</xdr:colOff>
      <xdr:row>24</xdr:row>
      <xdr:rowOff>94912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438150</xdr:colOff>
      <xdr:row>7</xdr:row>
      <xdr:rowOff>152400</xdr:rowOff>
    </xdr:from>
    <xdr:to>
      <xdr:col>21</xdr:col>
      <xdr:colOff>408150</xdr:colOff>
      <xdr:row>24</xdr:row>
      <xdr:rowOff>99675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732000</xdr:colOff>
      <xdr:row>46</xdr:row>
      <xdr:rowOff>109200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21</xdr:col>
      <xdr:colOff>732000</xdr:colOff>
      <xdr:row>45</xdr:row>
      <xdr:rowOff>109200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B2" sqref="B2"/>
    </sheetView>
  </sheetViews>
  <sheetFormatPr baseColWidth="10" defaultColWidth="9.140625" defaultRowHeight="12.75" x14ac:dyDescent="0.2"/>
  <cols>
    <col min="10" max="10" width="9.5703125" bestFit="1" customWidth="1"/>
    <col min="11" max="11" width="11.42578125" customWidth="1"/>
    <col min="12" max="12" width="9.5703125" bestFit="1" customWidth="1"/>
  </cols>
  <sheetData>
    <row r="1" spans="1:18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/>
    </row>
    <row r="2" spans="1:18" x14ac:dyDescent="0.2">
      <c r="A2">
        <v>0.9</v>
      </c>
      <c r="B2">
        <v>23.888888888888889</v>
      </c>
      <c r="C2">
        <v>0</v>
      </c>
      <c r="D2">
        <v>136.66666666666666</v>
      </c>
      <c r="E2">
        <v>72.888888888888886</v>
      </c>
      <c r="F2">
        <v>0.11385407842352799</v>
      </c>
      <c r="G2">
        <v>4.0719361387966018</v>
      </c>
      <c r="H2">
        <v>4</v>
      </c>
      <c r="I2">
        <v>462431860.22222221</v>
      </c>
      <c r="J2" s="5">
        <f>I2/1000000</f>
        <v>462.43186022222221</v>
      </c>
      <c r="K2">
        <v>22.111111111111111</v>
      </c>
      <c r="L2" s="2">
        <v>0.88888888888888884</v>
      </c>
      <c r="M2">
        <v>136.22222222222223</v>
      </c>
      <c r="N2" s="2">
        <v>72</v>
      </c>
      <c r="O2" s="2">
        <v>0.13746120332405848</v>
      </c>
      <c r="P2" s="2">
        <v>5.044280675233054</v>
      </c>
      <c r="Q2" s="2">
        <v>3.7777777777777777</v>
      </c>
    </row>
    <row r="3" spans="1:18" x14ac:dyDescent="0.2">
      <c r="A3">
        <v>0.8</v>
      </c>
      <c r="B3">
        <v>23.888888888888889</v>
      </c>
      <c r="C3">
        <v>0</v>
      </c>
      <c r="D3">
        <v>136.66666666666666</v>
      </c>
      <c r="E3">
        <v>72.888888888888886</v>
      </c>
      <c r="F3">
        <v>0.11385407842352799</v>
      </c>
      <c r="G3">
        <v>4.0719361387966018</v>
      </c>
      <c r="H3">
        <v>4</v>
      </c>
      <c r="I3">
        <v>448236039.1111111</v>
      </c>
      <c r="J3" s="5">
        <f t="shared" ref="J3:J10" si="0">I3/1000000</f>
        <v>448.2360391111111</v>
      </c>
      <c r="K3">
        <v>21.888888888888889</v>
      </c>
      <c r="L3" s="2">
        <v>1</v>
      </c>
      <c r="M3">
        <v>136.22222222222223</v>
      </c>
      <c r="N3" s="2">
        <v>71.888888888888886</v>
      </c>
      <c r="O3" s="2">
        <v>0.13746798029399157</v>
      </c>
      <c r="P3" s="2">
        <v>5.0538891408415205</v>
      </c>
      <c r="Q3" s="2">
        <v>3.7777777777777777</v>
      </c>
    </row>
    <row r="4" spans="1:18" x14ac:dyDescent="0.2">
      <c r="A4">
        <v>0.7</v>
      </c>
      <c r="B4">
        <v>23.888888888888889</v>
      </c>
      <c r="C4">
        <v>0</v>
      </c>
      <c r="D4">
        <v>136.66666666666666</v>
      </c>
      <c r="E4">
        <v>72.888888888888886</v>
      </c>
      <c r="F4">
        <v>0.11385407842352799</v>
      </c>
      <c r="G4">
        <v>4.0719361387966018</v>
      </c>
      <c r="H4">
        <v>4</v>
      </c>
      <c r="I4">
        <v>470185413.55555558</v>
      </c>
      <c r="J4" s="5">
        <f t="shared" si="0"/>
        <v>470.18541355555556</v>
      </c>
      <c r="K4">
        <v>20.888888888888889</v>
      </c>
      <c r="L4" s="2">
        <v>1.4444444444444444</v>
      </c>
      <c r="M4">
        <v>136</v>
      </c>
      <c r="N4" s="2">
        <v>71.333333333333329</v>
      </c>
      <c r="O4" s="2">
        <v>0.14241380646858273</v>
      </c>
      <c r="P4" s="2">
        <v>6.1744896918057073</v>
      </c>
      <c r="Q4" s="2">
        <v>3.7777777777777777</v>
      </c>
    </row>
    <row r="5" spans="1:18" x14ac:dyDescent="0.2">
      <c r="A5">
        <v>0.6</v>
      </c>
      <c r="B5">
        <v>23.888888888888889</v>
      </c>
      <c r="C5">
        <v>0</v>
      </c>
      <c r="D5">
        <v>136.66666666666666</v>
      </c>
      <c r="E5">
        <v>72.888888888888886</v>
      </c>
      <c r="F5">
        <v>0.11385407842352799</v>
      </c>
      <c r="G5">
        <v>4.0719361387966018</v>
      </c>
      <c r="H5">
        <v>4</v>
      </c>
      <c r="I5">
        <v>437099243.1111111</v>
      </c>
      <c r="J5" s="5">
        <f t="shared" si="0"/>
        <v>437.09924311111109</v>
      </c>
      <c r="K5">
        <v>19.666666666666668</v>
      </c>
      <c r="L5" s="2">
        <v>1.8888888888888888</v>
      </c>
      <c r="M5">
        <v>135.88888888888889</v>
      </c>
      <c r="N5" s="2">
        <v>70.555555555555557</v>
      </c>
      <c r="O5" s="2">
        <v>0.14246264331643205</v>
      </c>
      <c r="P5" s="2">
        <v>6.2496552227128648</v>
      </c>
      <c r="Q5" s="2">
        <v>3.7777777777777777</v>
      </c>
    </row>
    <row r="6" spans="1:18" x14ac:dyDescent="0.2">
      <c r="A6">
        <v>0.5</v>
      </c>
      <c r="B6">
        <v>23.888888888888889</v>
      </c>
      <c r="C6">
        <v>0</v>
      </c>
      <c r="D6">
        <v>136.66666666666666</v>
      </c>
      <c r="E6">
        <v>72.888888888888886</v>
      </c>
      <c r="F6">
        <v>0.11385407842352799</v>
      </c>
      <c r="G6">
        <v>4.0719361387966018</v>
      </c>
      <c r="H6">
        <v>4</v>
      </c>
      <c r="I6">
        <v>427178434.66666669</v>
      </c>
      <c r="J6" s="5">
        <f t="shared" si="0"/>
        <v>427.1784346666667</v>
      </c>
      <c r="K6">
        <v>18</v>
      </c>
      <c r="L6" s="2">
        <v>2.6666666666666665</v>
      </c>
      <c r="M6">
        <v>135.88888888888889</v>
      </c>
      <c r="N6" s="2">
        <v>69.666666666666671</v>
      </c>
      <c r="O6" s="2">
        <v>0.14262157890308746</v>
      </c>
      <c r="P6" s="2">
        <v>6.3542697730305733</v>
      </c>
      <c r="Q6" s="2">
        <v>3.6666666666666665</v>
      </c>
    </row>
    <row r="7" spans="1:18" x14ac:dyDescent="0.2">
      <c r="A7">
        <v>0.4</v>
      </c>
      <c r="B7">
        <v>23.888888888888889</v>
      </c>
      <c r="C7">
        <v>0</v>
      </c>
      <c r="D7">
        <v>136.66666666666666</v>
      </c>
      <c r="E7">
        <v>72.888888888888886</v>
      </c>
      <c r="F7">
        <v>0.11385407842352799</v>
      </c>
      <c r="G7">
        <v>4.0719361387966018</v>
      </c>
      <c r="H7">
        <v>4</v>
      </c>
      <c r="I7">
        <v>423384829.77777779</v>
      </c>
      <c r="J7" s="5">
        <f t="shared" si="0"/>
        <v>423.38482977777778</v>
      </c>
      <c r="K7">
        <v>14.888888888888889</v>
      </c>
      <c r="L7" s="2">
        <v>3.7777777777777777</v>
      </c>
      <c r="M7">
        <v>135.44444444444446</v>
      </c>
      <c r="N7" s="2">
        <v>67.666666666666671</v>
      </c>
      <c r="O7" s="2">
        <v>0.1427966739263577</v>
      </c>
      <c r="P7" s="2">
        <v>6.6186661298980125</v>
      </c>
      <c r="Q7" s="2">
        <v>3.6666666666666665</v>
      </c>
    </row>
    <row r="8" spans="1:18" x14ac:dyDescent="0.2">
      <c r="A8">
        <v>0.3</v>
      </c>
      <c r="B8">
        <v>23.888888888888889</v>
      </c>
      <c r="C8">
        <v>0</v>
      </c>
      <c r="D8">
        <v>136.66666666666666</v>
      </c>
      <c r="E8">
        <v>72.888888888888886</v>
      </c>
      <c r="F8">
        <v>0.11385407842352799</v>
      </c>
      <c r="G8">
        <v>4.0719361387966018</v>
      </c>
      <c r="H8">
        <v>4</v>
      </c>
      <c r="I8">
        <v>422538527.55555558</v>
      </c>
      <c r="J8" s="5">
        <f t="shared" si="0"/>
        <v>422.53852755555556</v>
      </c>
      <c r="K8">
        <v>8.6666666666666661</v>
      </c>
      <c r="L8" s="2">
        <v>5.2222222222222223</v>
      </c>
      <c r="M8">
        <v>135.11111111111111</v>
      </c>
      <c r="N8" s="2">
        <v>62.888888888888886</v>
      </c>
      <c r="O8" s="2">
        <v>0.14401724804090354</v>
      </c>
      <c r="P8" s="2">
        <v>7.6703820417055582</v>
      </c>
      <c r="Q8" s="2">
        <v>3.5555555555555554</v>
      </c>
    </row>
    <row r="9" spans="1:18" x14ac:dyDescent="0.2">
      <c r="A9">
        <v>0.2</v>
      </c>
      <c r="B9">
        <v>23.888888888888889</v>
      </c>
      <c r="C9">
        <v>0</v>
      </c>
      <c r="D9">
        <v>136.66666666666666</v>
      </c>
      <c r="E9">
        <v>72.888888888888886</v>
      </c>
      <c r="F9">
        <v>0.11385407842352799</v>
      </c>
      <c r="G9">
        <v>4.0719361387966018</v>
      </c>
      <c r="H9">
        <v>4</v>
      </c>
      <c r="I9">
        <v>518116611.22222221</v>
      </c>
      <c r="J9" s="5">
        <f t="shared" si="0"/>
        <v>518.11661122222222</v>
      </c>
      <c r="K9">
        <v>3.6666666666666665</v>
      </c>
      <c r="L9" s="2">
        <v>5.1111111111111107</v>
      </c>
      <c r="M9">
        <v>134</v>
      </c>
      <c r="N9" s="2">
        <v>57.777777777777779</v>
      </c>
      <c r="O9" s="2">
        <v>0.16315116814352912</v>
      </c>
      <c r="P9" s="2">
        <v>10.636082693947142</v>
      </c>
      <c r="Q9" s="2">
        <v>3.4444444444444446</v>
      </c>
    </row>
    <row r="10" spans="1:18" x14ac:dyDescent="0.2">
      <c r="A10">
        <v>0.1</v>
      </c>
      <c r="B10">
        <f>AVERAGE(B1:B9)</f>
        <v>23.888888888888889</v>
      </c>
      <c r="C10">
        <f t="shared" ref="C10:Q10" si="1">AVERAGE(C1:C9)</f>
        <v>0</v>
      </c>
      <c r="D10">
        <f t="shared" si="1"/>
        <v>136.66666666666666</v>
      </c>
      <c r="E10">
        <f t="shared" si="1"/>
        <v>72.8888888888889</v>
      </c>
      <c r="F10">
        <f t="shared" si="1"/>
        <v>0.113854078423528</v>
      </c>
      <c r="G10">
        <f t="shared" si="1"/>
        <v>4.0719361387966018</v>
      </c>
      <c r="H10">
        <f t="shared" si="1"/>
        <v>4</v>
      </c>
      <c r="I10">
        <f t="shared" si="1"/>
        <v>451146369.90277779</v>
      </c>
      <c r="J10" s="5">
        <f t="shared" si="0"/>
        <v>451.14636990277779</v>
      </c>
      <c r="K10">
        <f t="shared" si="1"/>
        <v>16.222222222222221</v>
      </c>
      <c r="L10" s="2">
        <f t="shared" si="1"/>
        <v>2.7499999999999996</v>
      </c>
      <c r="M10">
        <f t="shared" si="1"/>
        <v>135.59722222222223</v>
      </c>
      <c r="N10" s="2">
        <f t="shared" si="1"/>
        <v>67.972222222222229</v>
      </c>
      <c r="O10" s="2">
        <f t="shared" si="1"/>
        <v>0.14404903780211781</v>
      </c>
      <c r="P10" s="2">
        <f t="shared" si="1"/>
        <v>6.7252144211468039</v>
      </c>
      <c r="Q10" s="2">
        <f t="shared" si="1"/>
        <v>3.6805555555555554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8" sqref="A8:Q8"/>
    </sheetView>
  </sheetViews>
  <sheetFormatPr baseColWidth="10" defaultColWidth="9.140625" defaultRowHeight="12.75" x14ac:dyDescent="0.2"/>
  <cols>
    <col min="10" max="10" width="11.5703125" bestFit="1" customWidth="1"/>
    <col min="11" max="11" width="11.42578125" customWidth="1"/>
    <col min="12" max="12" width="9.5703125" bestFit="1" customWidth="1"/>
    <col min="13" max="13" width="10.5703125" bestFit="1" customWidth="1"/>
    <col min="14" max="17" width="9.5703125" bestFit="1" customWidth="1"/>
  </cols>
  <sheetData>
    <row r="1" spans="1:18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17</v>
      </c>
      <c r="O1" s="1" t="s">
        <v>18</v>
      </c>
      <c r="P1" s="1" t="s">
        <v>19</v>
      </c>
      <c r="Q1" s="1" t="s">
        <v>20</v>
      </c>
      <c r="R1" s="1"/>
    </row>
    <row r="2" spans="1:18" x14ac:dyDescent="0.2">
      <c r="A2">
        <v>0.9</v>
      </c>
      <c r="B2">
        <v>4.2272727272727275</v>
      </c>
      <c r="C2">
        <v>0</v>
      </c>
      <c r="D2">
        <v>12.454545454545455</v>
      </c>
      <c r="E2">
        <v>9.8636363636363633</v>
      </c>
      <c r="F2">
        <v>5.2399395000482629E-2</v>
      </c>
      <c r="G2">
        <v>3.21845238095238</v>
      </c>
      <c r="H2">
        <v>2.4545454545454546</v>
      </c>
      <c r="I2">
        <v>24295553.90909091</v>
      </c>
      <c r="J2" s="5">
        <f>I2/1000000</f>
        <v>24.295553909090909</v>
      </c>
      <c r="K2">
        <v>3.5909090909090908</v>
      </c>
      <c r="L2" s="2">
        <v>0.31818181818181818</v>
      </c>
      <c r="M2" s="2">
        <v>12.318181818181818</v>
      </c>
      <c r="N2" s="2">
        <v>9.545454545454545</v>
      </c>
      <c r="O2" s="2">
        <v>6.7296827737988757E-2</v>
      </c>
      <c r="P2" s="2">
        <v>4.3999999999999968</v>
      </c>
      <c r="Q2" s="2">
        <v>2.3636363636363638</v>
      </c>
    </row>
    <row r="3" spans="1:18" x14ac:dyDescent="0.2">
      <c r="A3">
        <v>0.8</v>
      </c>
      <c r="B3">
        <v>4.2272727272727275</v>
      </c>
      <c r="C3">
        <v>0</v>
      </c>
      <c r="D3">
        <v>12.454545454545455</v>
      </c>
      <c r="E3">
        <v>9.8636363636363633</v>
      </c>
      <c r="F3">
        <v>5.2399395000482629E-2</v>
      </c>
      <c r="G3">
        <v>3.21845238095238</v>
      </c>
      <c r="H3">
        <v>2.4545454545454546</v>
      </c>
      <c r="I3">
        <v>23171082.318181816</v>
      </c>
      <c r="J3" s="5">
        <f t="shared" ref="J3:J10" si="0">I3/1000000</f>
        <v>23.171082318181817</v>
      </c>
      <c r="K3">
        <v>3.5909090909090908</v>
      </c>
      <c r="L3" s="2">
        <v>0.31818181818181818</v>
      </c>
      <c r="M3" s="2">
        <v>12.318181818181818</v>
      </c>
      <c r="N3" s="2">
        <v>9.545454545454545</v>
      </c>
      <c r="O3" s="2">
        <v>6.7296827737988757E-2</v>
      </c>
      <c r="P3" s="2">
        <v>4.3999999999999968</v>
      </c>
      <c r="Q3" s="2">
        <v>2.3636363636363638</v>
      </c>
    </row>
    <row r="4" spans="1:18" x14ac:dyDescent="0.2">
      <c r="A4">
        <v>0.7</v>
      </c>
      <c r="B4">
        <v>4.2272727272727275</v>
      </c>
      <c r="C4">
        <v>0</v>
      </c>
      <c r="D4">
        <v>12.454545454545455</v>
      </c>
      <c r="E4">
        <v>9.8636363636363633</v>
      </c>
      <c r="F4">
        <v>5.2399395000482629E-2</v>
      </c>
      <c r="G4">
        <v>3.21845238095238</v>
      </c>
      <c r="H4">
        <v>2.4545454545454546</v>
      </c>
      <c r="I4">
        <v>23818612.045454547</v>
      </c>
      <c r="J4" s="5">
        <f t="shared" si="0"/>
        <v>23.818612045454547</v>
      </c>
      <c r="K4">
        <v>3.5</v>
      </c>
      <c r="L4" s="2">
        <v>0.36363636363636365</v>
      </c>
      <c r="M4" s="2">
        <v>12.318181818181818</v>
      </c>
      <c r="N4" s="2">
        <v>9.5</v>
      </c>
      <c r="O4" s="2">
        <v>6.7347811833688306E-2</v>
      </c>
      <c r="P4" s="2">
        <v>4.4085604472396884</v>
      </c>
      <c r="Q4" s="2">
        <v>2.3636363636363638</v>
      </c>
    </row>
    <row r="5" spans="1:18" x14ac:dyDescent="0.2">
      <c r="A5">
        <v>0.6</v>
      </c>
      <c r="B5">
        <v>4.2272727272727275</v>
      </c>
      <c r="C5">
        <v>0</v>
      </c>
      <c r="D5">
        <v>12.454545454545455</v>
      </c>
      <c r="E5">
        <v>9.8636363636363633</v>
      </c>
      <c r="F5">
        <v>5.2399395000482629E-2</v>
      </c>
      <c r="G5">
        <v>3.21845238095238</v>
      </c>
      <c r="H5">
        <v>2.4545454545454546</v>
      </c>
      <c r="I5">
        <v>22874596.90909091</v>
      </c>
      <c r="J5" s="5">
        <f t="shared" si="0"/>
        <v>22.874596909090911</v>
      </c>
      <c r="K5">
        <v>3.3636363636363638</v>
      </c>
      <c r="L5" s="2">
        <v>0.40909090909090912</v>
      </c>
      <c r="M5" s="2">
        <v>12.318181818181818</v>
      </c>
      <c r="N5" s="2">
        <v>9.4090909090909083</v>
      </c>
      <c r="O5" s="2">
        <v>6.7455687627218111E-2</v>
      </c>
      <c r="P5" s="2">
        <v>4.4266884531590387</v>
      </c>
      <c r="Q5" s="2">
        <v>2.3636363636363638</v>
      </c>
    </row>
    <row r="6" spans="1:18" x14ac:dyDescent="0.2">
      <c r="A6">
        <v>0.5</v>
      </c>
      <c r="B6">
        <v>4.2272727272727275</v>
      </c>
      <c r="C6">
        <v>0</v>
      </c>
      <c r="D6">
        <v>12.454545454545455</v>
      </c>
      <c r="E6">
        <v>9.8636363636363633</v>
      </c>
      <c r="F6">
        <v>5.2399395000482629E-2</v>
      </c>
      <c r="G6">
        <v>3.21845238095238</v>
      </c>
      <c r="H6">
        <v>2.4545454545454546</v>
      </c>
      <c r="I6">
        <v>26630727.09090909</v>
      </c>
      <c r="J6" s="5">
        <f t="shared" si="0"/>
        <v>26.63072709090909</v>
      </c>
      <c r="K6">
        <v>3.0909090909090908</v>
      </c>
      <c r="L6" s="2">
        <v>0.54545454545454541</v>
      </c>
      <c r="M6" s="2">
        <v>12.136363636363637</v>
      </c>
      <c r="N6" s="2">
        <v>9.2727272727272734</v>
      </c>
      <c r="O6" s="2">
        <v>6.7570063591027782E-2</v>
      </c>
      <c r="P6" s="2">
        <v>4.4428240740740703</v>
      </c>
      <c r="Q6" s="2">
        <v>2.3636363636363638</v>
      </c>
    </row>
    <row r="7" spans="1:18" x14ac:dyDescent="0.2">
      <c r="A7">
        <v>0.4</v>
      </c>
      <c r="B7">
        <v>4.2272727272727275</v>
      </c>
      <c r="C7">
        <v>0</v>
      </c>
      <c r="D7">
        <v>12.454545454545455</v>
      </c>
      <c r="E7">
        <v>9.8636363636363633</v>
      </c>
      <c r="F7">
        <v>5.2399395000482629E-2</v>
      </c>
      <c r="G7">
        <v>3.21845238095238</v>
      </c>
      <c r="H7">
        <v>2.4545454545454546</v>
      </c>
      <c r="I7">
        <v>23595827.818181816</v>
      </c>
      <c r="J7" s="5">
        <f t="shared" si="0"/>
        <v>23.595827818181817</v>
      </c>
      <c r="K7">
        <v>2.3181818181818183</v>
      </c>
      <c r="L7" s="2">
        <v>0.86363636363636365</v>
      </c>
      <c r="M7" s="2">
        <v>11.409090909090908</v>
      </c>
      <c r="N7" s="2">
        <v>8.8181818181818183</v>
      </c>
      <c r="O7" s="2">
        <v>6.8879084079761843E-2</v>
      </c>
      <c r="P7" s="2">
        <v>4.7199074074074057</v>
      </c>
      <c r="Q7" s="2">
        <v>2.3636363636363638</v>
      </c>
    </row>
    <row r="8" spans="1:18" x14ac:dyDescent="0.2">
      <c r="A8">
        <v>0.3</v>
      </c>
      <c r="B8">
        <v>4.2272727272727275</v>
      </c>
      <c r="C8">
        <v>0</v>
      </c>
      <c r="D8">
        <v>12.454545454545455</v>
      </c>
      <c r="E8">
        <v>9.8636363636363633</v>
      </c>
      <c r="F8">
        <v>5.2399395000482629E-2</v>
      </c>
      <c r="G8">
        <v>3.21845238095238</v>
      </c>
      <c r="H8">
        <v>2.4545454545454546</v>
      </c>
      <c r="I8">
        <v>23212639.954545453</v>
      </c>
      <c r="J8" s="5">
        <f t="shared" si="0"/>
        <v>23.212639954545452</v>
      </c>
      <c r="K8">
        <v>1.6363636363636365</v>
      </c>
      <c r="L8" s="2">
        <v>1.0909090909090908</v>
      </c>
      <c r="M8" s="2">
        <v>10.772727272727273</v>
      </c>
      <c r="N8" s="2">
        <v>8.3636363636363633</v>
      </c>
      <c r="O8" s="2">
        <v>6.948243928660755E-2</v>
      </c>
      <c r="P8" s="2">
        <v>4.8212962962962935</v>
      </c>
      <c r="Q8" s="2">
        <v>2.3636363636363638</v>
      </c>
    </row>
    <row r="9" spans="1:18" x14ac:dyDescent="0.2">
      <c r="A9">
        <v>0.2</v>
      </c>
      <c r="B9">
        <v>4.2272727272727275</v>
      </c>
      <c r="C9">
        <v>0</v>
      </c>
      <c r="D9">
        <v>12.454545454545455</v>
      </c>
      <c r="E9">
        <v>9.8636363636363633</v>
      </c>
      <c r="F9">
        <v>5.2399395000482629E-2</v>
      </c>
      <c r="G9">
        <v>3.21845238095238</v>
      </c>
      <c r="H9">
        <v>2.4545454545454546</v>
      </c>
      <c r="I9">
        <v>24911814.681818184</v>
      </c>
      <c r="J9" s="5">
        <f t="shared" si="0"/>
        <v>24.911814681818182</v>
      </c>
      <c r="K9">
        <v>1.2727272727272727</v>
      </c>
      <c r="L9" s="2">
        <v>0.90909090909090906</v>
      </c>
      <c r="M9" s="2">
        <v>10</v>
      </c>
      <c r="N9" s="2">
        <v>7.8181818181818183</v>
      </c>
      <c r="O9" s="2">
        <v>7.0978225982915658E-2</v>
      </c>
      <c r="P9" s="2">
        <v>5.1351190476190469</v>
      </c>
      <c r="Q9" s="2">
        <v>2.3636363636363638</v>
      </c>
    </row>
    <row r="10" spans="1:18" x14ac:dyDescent="0.2">
      <c r="A10">
        <v>0.1</v>
      </c>
      <c r="B10">
        <v>4.2272727272727275</v>
      </c>
      <c r="C10">
        <v>0</v>
      </c>
      <c r="D10">
        <v>12.454545454545455</v>
      </c>
      <c r="E10">
        <v>9.8636363636363633</v>
      </c>
      <c r="F10">
        <v>5.2399395000482629E-2</v>
      </c>
      <c r="G10">
        <v>3.21845238095238</v>
      </c>
      <c r="H10">
        <v>2.4545454545454546</v>
      </c>
      <c r="I10">
        <v>24086260.636363637</v>
      </c>
      <c r="J10" s="5">
        <f t="shared" si="0"/>
        <v>24.086260636363637</v>
      </c>
      <c r="K10">
        <v>0.95454545454545459</v>
      </c>
      <c r="L10" s="2">
        <v>0.63636363636363635</v>
      </c>
      <c r="M10" s="2">
        <v>9.3181818181818183</v>
      </c>
      <c r="N10" s="2">
        <v>7.2272727272727275</v>
      </c>
      <c r="O10" s="2">
        <v>7.4284675958103827E-2</v>
      </c>
      <c r="P10" s="2">
        <v>6.6591880341880314</v>
      </c>
      <c r="Q10" s="2">
        <v>2.3636363636363638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8" sqref="A8:Q8"/>
    </sheetView>
  </sheetViews>
  <sheetFormatPr baseColWidth="10" defaultColWidth="9.140625" defaultRowHeight="12.75" x14ac:dyDescent="0.2"/>
  <cols>
    <col min="11" max="11" width="11.42578125" customWidth="1"/>
    <col min="12" max="12" width="10.5703125" bestFit="1" customWidth="1"/>
    <col min="13" max="14" width="11.5703125" bestFit="1" customWidth="1"/>
    <col min="15" max="15" width="10.5703125" bestFit="1" customWidth="1"/>
    <col min="16" max="16" width="11.5703125" bestFit="1" customWidth="1"/>
    <col min="17" max="17" width="10.5703125" bestFit="1" customWidth="1"/>
  </cols>
  <sheetData>
    <row r="1" spans="1:18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/>
    </row>
    <row r="2" spans="1:18" x14ac:dyDescent="0.2">
      <c r="A2">
        <v>0.9</v>
      </c>
      <c r="B2">
        <v>11.307692307692308</v>
      </c>
      <c r="C2">
        <v>0</v>
      </c>
      <c r="D2">
        <v>47.307692307692307</v>
      </c>
      <c r="E2">
        <v>34.46153846153846</v>
      </c>
      <c r="F2">
        <v>0.10294763609980982</v>
      </c>
      <c r="G2">
        <v>4.0677678423580028</v>
      </c>
      <c r="H2">
        <v>2.4615384615384617</v>
      </c>
      <c r="I2">
        <v>187080667.30769232</v>
      </c>
      <c r="J2" s="5">
        <f>I2/1000000</f>
        <v>187.08066730769232</v>
      </c>
      <c r="K2" s="2">
        <v>10.23076923076923</v>
      </c>
      <c r="L2" s="2">
        <v>0.53846153846153844</v>
      </c>
      <c r="M2" s="2">
        <v>47.230769230769234</v>
      </c>
      <c r="N2" s="2">
        <v>33.92307692307692</v>
      </c>
      <c r="O2" s="2">
        <v>0.13263405845236262</v>
      </c>
      <c r="P2" s="2">
        <v>5.4499999999999984</v>
      </c>
      <c r="Q2" s="2">
        <v>2.4615384615384617</v>
      </c>
    </row>
    <row r="3" spans="1:18" x14ac:dyDescent="0.2">
      <c r="A3">
        <v>0.8</v>
      </c>
      <c r="B3">
        <v>11.307692307692308</v>
      </c>
      <c r="C3">
        <v>0</v>
      </c>
      <c r="D3">
        <v>47.307692307692307</v>
      </c>
      <c r="E3">
        <v>34.46153846153846</v>
      </c>
      <c r="F3">
        <v>0.10294763609980982</v>
      </c>
      <c r="G3">
        <v>4.0677678423580028</v>
      </c>
      <c r="H3">
        <v>2.4615384615384617</v>
      </c>
      <c r="I3">
        <v>184557641.30769232</v>
      </c>
      <c r="J3" s="5">
        <f t="shared" ref="J3:J11" si="0">I3/1000000</f>
        <v>184.55764130769231</v>
      </c>
      <c r="K3" s="2">
        <v>9.8461538461538467</v>
      </c>
      <c r="L3" s="2">
        <v>0.69230769230769229</v>
      </c>
      <c r="M3" s="2">
        <v>47.153846153846153</v>
      </c>
      <c r="N3" s="2">
        <v>33.692307692307693</v>
      </c>
      <c r="O3" s="2">
        <v>0.13390820335656078</v>
      </c>
      <c r="P3" s="2">
        <v>5.7099811676082863</v>
      </c>
      <c r="Q3" s="2">
        <v>2.4615384615384617</v>
      </c>
    </row>
    <row r="4" spans="1:18" x14ac:dyDescent="0.2">
      <c r="A4">
        <v>0.7</v>
      </c>
      <c r="B4">
        <v>11.307692307692308</v>
      </c>
      <c r="C4">
        <v>0</v>
      </c>
      <c r="D4">
        <v>47.307692307692307</v>
      </c>
      <c r="E4">
        <v>34.46153846153846</v>
      </c>
      <c r="F4">
        <v>0.10294763609980982</v>
      </c>
      <c r="G4">
        <v>4.0677678423580028</v>
      </c>
      <c r="H4">
        <v>2.4615384615384617</v>
      </c>
      <c r="I4">
        <v>195834548.07692307</v>
      </c>
      <c r="J4" s="5">
        <f t="shared" si="0"/>
        <v>195.83454807692308</v>
      </c>
      <c r="K4" s="2">
        <v>9.5384615384615383</v>
      </c>
      <c r="L4" s="2">
        <v>0.84615384615384615</v>
      </c>
      <c r="M4" s="2">
        <v>47</v>
      </c>
      <c r="N4" s="2">
        <v>33.53846153846154</v>
      </c>
      <c r="O4" s="2">
        <v>0.13391580306412562</v>
      </c>
      <c r="P4" s="2">
        <v>5.7188697318007655</v>
      </c>
      <c r="Q4" s="2">
        <v>2.4615384615384617</v>
      </c>
    </row>
    <row r="5" spans="1:18" x14ac:dyDescent="0.2">
      <c r="A5">
        <v>0.6</v>
      </c>
      <c r="B5">
        <v>11.307692307692308</v>
      </c>
      <c r="C5">
        <v>0</v>
      </c>
      <c r="D5">
        <v>47.307692307692307</v>
      </c>
      <c r="E5">
        <v>34.46153846153846</v>
      </c>
      <c r="F5">
        <v>0.10294763609980982</v>
      </c>
      <c r="G5">
        <v>4.0677678423580028</v>
      </c>
      <c r="H5">
        <v>2.4615384615384617</v>
      </c>
      <c r="I5">
        <v>207744676.38461539</v>
      </c>
      <c r="J5" s="5">
        <f t="shared" si="0"/>
        <v>207.74467638461539</v>
      </c>
      <c r="K5" s="2">
        <v>7.615384615384615</v>
      </c>
      <c r="L5" s="2">
        <v>1.6923076923076923</v>
      </c>
      <c r="M5" s="2">
        <v>46.53846153846154</v>
      </c>
      <c r="N5" s="2">
        <v>32.46153846153846</v>
      </c>
      <c r="O5" s="2">
        <v>0.13398365783402616</v>
      </c>
      <c r="P5" s="2">
        <v>5.803921568627449</v>
      </c>
      <c r="Q5" s="2">
        <v>2.4615384615384617</v>
      </c>
    </row>
    <row r="6" spans="1:18" x14ac:dyDescent="0.2">
      <c r="A6">
        <v>0.5</v>
      </c>
      <c r="B6">
        <v>11.307692307692308</v>
      </c>
      <c r="C6">
        <v>0</v>
      </c>
      <c r="D6">
        <v>47.307692307692307</v>
      </c>
      <c r="E6">
        <v>34.46153846153846</v>
      </c>
      <c r="F6">
        <v>0.10294763609980982</v>
      </c>
      <c r="G6">
        <v>4.0677678423580028</v>
      </c>
      <c r="H6">
        <v>2.4615384615384617</v>
      </c>
      <c r="I6">
        <v>207656136.76923078</v>
      </c>
      <c r="J6" s="5">
        <f t="shared" si="0"/>
        <v>207.65613676923078</v>
      </c>
      <c r="K6" s="2">
        <v>6.4615384615384617</v>
      </c>
      <c r="L6" s="2">
        <v>2.0769230769230771</v>
      </c>
      <c r="M6" s="2">
        <v>46.07692307692308</v>
      </c>
      <c r="N6" s="2">
        <v>31.692307692307693</v>
      </c>
      <c r="O6" s="2">
        <v>0.13403486984766688</v>
      </c>
      <c r="P6" s="2">
        <v>5.8774154589371967</v>
      </c>
      <c r="Q6" s="2">
        <v>2.4615384615384617</v>
      </c>
    </row>
    <row r="7" spans="1:18" x14ac:dyDescent="0.2">
      <c r="A7">
        <v>0.4</v>
      </c>
      <c r="B7">
        <v>11.307692307692308</v>
      </c>
      <c r="C7">
        <v>0</v>
      </c>
      <c r="D7">
        <v>47.307692307692307</v>
      </c>
      <c r="E7">
        <v>34.46153846153846</v>
      </c>
      <c r="F7">
        <v>0.10294763609980982</v>
      </c>
      <c r="G7">
        <v>4.0677678423580028</v>
      </c>
      <c r="H7">
        <v>2.4615384615384617</v>
      </c>
      <c r="I7">
        <v>188709531</v>
      </c>
      <c r="J7" s="5">
        <f t="shared" si="0"/>
        <v>188.709531</v>
      </c>
      <c r="K7" s="2">
        <v>4.6923076923076925</v>
      </c>
      <c r="L7" s="2">
        <v>2.5384615384615383</v>
      </c>
      <c r="M7" s="2">
        <v>44.846153846153847</v>
      </c>
      <c r="N7" s="2">
        <v>30.384615384615383</v>
      </c>
      <c r="O7" s="2">
        <v>0.13412346421279045</v>
      </c>
      <c r="P7" s="2">
        <v>6.0344444444444436</v>
      </c>
      <c r="Q7" s="2">
        <v>2.4615384615384617</v>
      </c>
    </row>
    <row r="8" spans="1:18" x14ac:dyDescent="0.2">
      <c r="A8">
        <v>0.3</v>
      </c>
      <c r="B8">
        <v>11.307692307692308</v>
      </c>
      <c r="C8">
        <v>0</v>
      </c>
      <c r="D8">
        <v>47.307692307692307</v>
      </c>
      <c r="E8">
        <v>34.46153846153846</v>
      </c>
      <c r="F8">
        <v>0.10294763609980982</v>
      </c>
      <c r="G8">
        <v>4.0677678423580028</v>
      </c>
      <c r="H8">
        <v>2.4615384615384617</v>
      </c>
      <c r="I8">
        <v>186419106.92307693</v>
      </c>
      <c r="J8" s="5">
        <f t="shared" si="0"/>
        <v>186.41910692307692</v>
      </c>
      <c r="K8" s="2">
        <v>3.7692307692307692</v>
      </c>
      <c r="L8" s="2">
        <v>2.6923076923076925</v>
      </c>
      <c r="M8" s="2">
        <v>44.53846153846154</v>
      </c>
      <c r="N8" s="2">
        <v>29.615384615384617</v>
      </c>
      <c r="O8" s="2">
        <v>0.13419177318906675</v>
      </c>
      <c r="P8" s="2">
        <v>6.1790598290598266</v>
      </c>
      <c r="Q8" s="2">
        <v>2.4615384615384617</v>
      </c>
    </row>
    <row r="9" spans="1:18" x14ac:dyDescent="0.2">
      <c r="A9">
        <v>0.2</v>
      </c>
      <c r="B9">
        <v>11.307692307692308</v>
      </c>
      <c r="C9">
        <v>0</v>
      </c>
      <c r="D9">
        <v>47.307692307692307</v>
      </c>
      <c r="E9">
        <v>34.46153846153846</v>
      </c>
      <c r="F9">
        <v>0.10294763609980982</v>
      </c>
      <c r="G9">
        <v>4.0677678423580028</v>
      </c>
      <c r="H9">
        <v>2.4615384615384617</v>
      </c>
      <c r="I9">
        <v>187019103.92307693</v>
      </c>
      <c r="J9" s="5">
        <f t="shared" si="0"/>
        <v>187.01910392307693</v>
      </c>
      <c r="K9" s="2">
        <v>2.2307692307692308</v>
      </c>
      <c r="L9" s="2">
        <v>2.4615384615384617</v>
      </c>
      <c r="M9" s="2">
        <v>42.92307692307692</v>
      </c>
      <c r="N9" s="2">
        <v>27.846153846153847</v>
      </c>
      <c r="O9" s="2">
        <v>0.13435282429747347</v>
      </c>
      <c r="P9" s="2">
        <v>6.7261904761904594</v>
      </c>
      <c r="Q9" s="2">
        <v>2.4615384615384617</v>
      </c>
    </row>
    <row r="10" spans="1:18" x14ac:dyDescent="0.2">
      <c r="A10">
        <v>0.1</v>
      </c>
      <c r="B10">
        <v>11.307692307692308</v>
      </c>
      <c r="C10">
        <v>0</v>
      </c>
      <c r="D10">
        <v>47.307692307692307</v>
      </c>
      <c r="E10">
        <v>34.46153846153846</v>
      </c>
      <c r="F10">
        <v>0.10294763609980982</v>
      </c>
      <c r="G10">
        <v>4.0677678423580028</v>
      </c>
      <c r="H10">
        <v>2.4615384615384617</v>
      </c>
      <c r="I10">
        <v>195194012.30769232</v>
      </c>
      <c r="J10" s="5">
        <f t="shared" si="0"/>
        <v>195.19401230769233</v>
      </c>
      <c r="K10" s="2">
        <v>1.3846153846153846</v>
      </c>
      <c r="L10" s="2">
        <v>2</v>
      </c>
      <c r="M10" s="2">
        <v>42.153846153846153</v>
      </c>
      <c r="N10" s="2">
        <v>26.53846153846154</v>
      </c>
      <c r="O10" s="2">
        <v>0.1377410936488204</v>
      </c>
      <c r="P10" s="2">
        <v>8.0685550082101667</v>
      </c>
      <c r="Q10" s="2">
        <v>2.4615384615384617</v>
      </c>
    </row>
    <row r="11" spans="1:18" x14ac:dyDescent="0.2">
      <c r="A11">
        <v>0</v>
      </c>
      <c r="B11">
        <v>11.307692307692308</v>
      </c>
      <c r="C11">
        <v>0</v>
      </c>
      <c r="D11">
        <v>47.307692307692307</v>
      </c>
      <c r="E11">
        <v>34.46153846153846</v>
      </c>
      <c r="F11">
        <v>0.10294763609980982</v>
      </c>
      <c r="G11">
        <v>4.0677678423580028</v>
      </c>
      <c r="H11">
        <v>2.4615384615384617</v>
      </c>
      <c r="I11">
        <v>193405836.15384614</v>
      </c>
      <c r="J11" s="5">
        <f t="shared" si="0"/>
        <v>193.40583615384614</v>
      </c>
      <c r="K11" s="2">
        <v>0</v>
      </c>
      <c r="L11" s="2">
        <v>0.46153846153846156</v>
      </c>
      <c r="M11" s="2">
        <v>37.384615384615387</v>
      </c>
      <c r="N11" s="2">
        <v>23.615384615384617</v>
      </c>
      <c r="O11" s="2">
        <v>0.14556061989467445</v>
      </c>
      <c r="P11" s="2">
        <v>81</v>
      </c>
      <c r="Q11" s="2">
        <v>2.4615384615384617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selection activeCell="A8" sqref="A8:Q8"/>
    </sheetView>
  </sheetViews>
  <sheetFormatPr baseColWidth="10" defaultColWidth="9.140625" defaultRowHeight="12.75" x14ac:dyDescent="0.2"/>
  <cols>
    <col min="11" max="11" width="11.42578125" customWidth="1"/>
  </cols>
  <sheetData>
    <row r="1" spans="1:18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/>
    </row>
    <row r="2" spans="1:18" x14ac:dyDescent="0.2">
      <c r="A2">
        <v>0.9</v>
      </c>
      <c r="B2">
        <v>12.75</v>
      </c>
      <c r="C2">
        <v>0</v>
      </c>
      <c r="D2">
        <v>52.75</v>
      </c>
      <c r="E2">
        <v>36.25</v>
      </c>
      <c r="F2">
        <v>0.14446790878274174</v>
      </c>
      <c r="G2">
        <v>3.2074512580151655</v>
      </c>
      <c r="H2">
        <v>3</v>
      </c>
      <c r="I2">
        <v>58825193.75</v>
      </c>
      <c r="J2" s="5">
        <f>I2/1000000</f>
        <v>58.825193749999997</v>
      </c>
      <c r="K2">
        <v>11</v>
      </c>
      <c r="L2" s="2">
        <v>0.875</v>
      </c>
      <c r="M2" s="2">
        <v>52.75</v>
      </c>
      <c r="N2" s="2">
        <v>35.375</v>
      </c>
      <c r="O2" s="2">
        <v>0.18061789475816614</v>
      </c>
      <c r="P2" s="2">
        <v>3.7872448979591811</v>
      </c>
      <c r="Q2" s="2">
        <v>2.875</v>
      </c>
    </row>
    <row r="3" spans="1:18" x14ac:dyDescent="0.2">
      <c r="A3">
        <v>0.8</v>
      </c>
      <c r="B3">
        <v>12.75</v>
      </c>
      <c r="C3">
        <v>0</v>
      </c>
      <c r="D3">
        <v>52.75</v>
      </c>
      <c r="E3">
        <v>36.25</v>
      </c>
      <c r="F3">
        <v>0.14446790878274174</v>
      </c>
      <c r="G3">
        <v>3.2074512580151655</v>
      </c>
      <c r="H3">
        <v>3</v>
      </c>
      <c r="I3">
        <v>60869738.875</v>
      </c>
      <c r="J3" s="5">
        <f t="shared" ref="J3:J11" si="0">I3/1000000</f>
        <v>60.869738875000003</v>
      </c>
      <c r="K3">
        <v>10.75</v>
      </c>
      <c r="L3" s="2">
        <v>1</v>
      </c>
      <c r="M3" s="2">
        <v>52.75</v>
      </c>
      <c r="N3" s="2">
        <v>35.25</v>
      </c>
      <c r="O3" s="2">
        <v>0.18115770582429297</v>
      </c>
      <c r="P3" s="2">
        <v>3.8267006802721069</v>
      </c>
      <c r="Q3" s="2">
        <v>2.875</v>
      </c>
    </row>
    <row r="4" spans="1:18" x14ac:dyDescent="0.2">
      <c r="A4">
        <v>0.7</v>
      </c>
      <c r="B4">
        <v>12.75</v>
      </c>
      <c r="C4">
        <v>0</v>
      </c>
      <c r="D4">
        <v>52.75</v>
      </c>
      <c r="E4">
        <v>36.25</v>
      </c>
      <c r="F4">
        <v>0.14446790878274174</v>
      </c>
      <c r="G4">
        <v>3.2074512580151655</v>
      </c>
      <c r="H4">
        <v>3</v>
      </c>
      <c r="I4">
        <v>58833278</v>
      </c>
      <c r="J4" s="5">
        <f t="shared" si="0"/>
        <v>58.833278</v>
      </c>
      <c r="K4">
        <v>10.75</v>
      </c>
      <c r="L4" s="2">
        <v>1</v>
      </c>
      <c r="M4" s="2">
        <v>52.75</v>
      </c>
      <c r="N4" s="2">
        <v>35.25</v>
      </c>
      <c r="O4" s="2">
        <v>0.18115770582429297</v>
      </c>
      <c r="P4" s="2">
        <v>3.8267006802721069</v>
      </c>
      <c r="Q4" s="2">
        <v>2.875</v>
      </c>
    </row>
    <row r="5" spans="1:18" x14ac:dyDescent="0.2">
      <c r="A5">
        <v>0.6</v>
      </c>
      <c r="B5">
        <v>12.75</v>
      </c>
      <c r="C5">
        <v>0</v>
      </c>
      <c r="D5">
        <v>52.75</v>
      </c>
      <c r="E5">
        <v>36.25</v>
      </c>
      <c r="F5">
        <v>0.14446790878274174</v>
      </c>
      <c r="G5">
        <v>3.2074512580151655</v>
      </c>
      <c r="H5">
        <v>3</v>
      </c>
      <c r="I5">
        <v>61734492.5</v>
      </c>
      <c r="J5" s="5">
        <f t="shared" si="0"/>
        <v>61.734492500000002</v>
      </c>
      <c r="K5">
        <v>10.75</v>
      </c>
      <c r="L5" s="2">
        <v>1</v>
      </c>
      <c r="M5" s="2">
        <v>52.75</v>
      </c>
      <c r="N5" s="2">
        <v>35.25</v>
      </c>
      <c r="O5" s="2">
        <v>0.18115770582429297</v>
      </c>
      <c r="P5" s="2">
        <v>3.8267006802721069</v>
      </c>
      <c r="Q5" s="2">
        <v>2.875</v>
      </c>
    </row>
    <row r="6" spans="1:18" x14ac:dyDescent="0.2">
      <c r="A6">
        <v>0.5</v>
      </c>
      <c r="B6">
        <v>12.75</v>
      </c>
      <c r="C6">
        <v>0</v>
      </c>
      <c r="D6">
        <v>52.75</v>
      </c>
      <c r="E6">
        <v>36.25</v>
      </c>
      <c r="F6">
        <v>0.14446790878274174</v>
      </c>
      <c r="G6">
        <v>3.2074512580151655</v>
      </c>
      <c r="H6">
        <v>3</v>
      </c>
      <c r="I6">
        <v>69317532</v>
      </c>
      <c r="J6" s="5">
        <f t="shared" si="0"/>
        <v>69.317532</v>
      </c>
      <c r="K6">
        <v>10.75</v>
      </c>
      <c r="L6" s="2">
        <v>1</v>
      </c>
      <c r="M6" s="2">
        <v>52.75</v>
      </c>
      <c r="N6" s="2">
        <v>35.25</v>
      </c>
      <c r="O6" s="2">
        <v>0.18115770582429297</v>
      </c>
      <c r="P6" s="2">
        <v>3.8267006802721069</v>
      </c>
      <c r="Q6" s="2">
        <v>2.875</v>
      </c>
    </row>
    <row r="7" spans="1:18" x14ac:dyDescent="0.2">
      <c r="A7">
        <v>0.4</v>
      </c>
      <c r="B7">
        <v>12.75</v>
      </c>
      <c r="C7">
        <v>0</v>
      </c>
      <c r="D7">
        <v>52.75</v>
      </c>
      <c r="E7">
        <v>36.25</v>
      </c>
      <c r="F7">
        <v>0.14446790878274174</v>
      </c>
      <c r="G7">
        <v>3.2074512580151655</v>
      </c>
      <c r="H7">
        <v>3</v>
      </c>
      <c r="I7">
        <v>58489609.125</v>
      </c>
      <c r="J7" s="5">
        <f t="shared" si="0"/>
        <v>58.489609125000001</v>
      </c>
      <c r="K7">
        <v>10.75</v>
      </c>
      <c r="L7" s="2">
        <v>1</v>
      </c>
      <c r="M7" s="2">
        <v>52.75</v>
      </c>
      <c r="N7" s="2">
        <v>35.25</v>
      </c>
      <c r="O7" s="2">
        <v>0.18115770582429297</v>
      </c>
      <c r="P7" s="2">
        <v>3.8267006802721069</v>
      </c>
      <c r="Q7" s="2">
        <v>2.875</v>
      </c>
    </row>
    <row r="8" spans="1:18" x14ac:dyDescent="0.2">
      <c r="A8">
        <v>0.3</v>
      </c>
      <c r="B8">
        <v>12.75</v>
      </c>
      <c r="C8">
        <v>0</v>
      </c>
      <c r="D8">
        <v>52.75</v>
      </c>
      <c r="E8">
        <v>36.25</v>
      </c>
      <c r="F8">
        <v>0.14446790878274174</v>
      </c>
      <c r="G8">
        <v>3.2074512580151655</v>
      </c>
      <c r="H8">
        <v>3</v>
      </c>
      <c r="I8">
        <v>60621683.375</v>
      </c>
      <c r="J8" s="5">
        <f t="shared" si="0"/>
        <v>60.621683375000003</v>
      </c>
      <c r="K8">
        <v>10.75</v>
      </c>
      <c r="L8" s="2">
        <v>1</v>
      </c>
      <c r="M8" s="2">
        <v>52.75</v>
      </c>
      <c r="N8" s="2">
        <v>35.25</v>
      </c>
      <c r="O8" s="2">
        <v>0.18115770582429297</v>
      </c>
      <c r="P8" s="2">
        <v>3.8267006802721069</v>
      </c>
      <c r="Q8" s="2">
        <v>2.875</v>
      </c>
    </row>
    <row r="9" spans="1:18" x14ac:dyDescent="0.2">
      <c r="A9">
        <v>0.2</v>
      </c>
      <c r="B9">
        <v>12.75</v>
      </c>
      <c r="C9">
        <v>0</v>
      </c>
      <c r="D9">
        <v>52.75</v>
      </c>
      <c r="E9">
        <v>36.25</v>
      </c>
      <c r="F9">
        <v>0.14446790878274174</v>
      </c>
      <c r="G9">
        <v>3.2074512580151655</v>
      </c>
      <c r="H9">
        <v>3</v>
      </c>
      <c r="I9">
        <v>53804271.5</v>
      </c>
      <c r="J9" s="5">
        <f t="shared" si="0"/>
        <v>53.804271499999999</v>
      </c>
      <c r="K9">
        <v>10</v>
      </c>
      <c r="L9" s="2">
        <v>1.125</v>
      </c>
      <c r="M9" s="2">
        <v>52.75</v>
      </c>
      <c r="N9" s="2">
        <v>34.625</v>
      </c>
      <c r="O9" s="2">
        <v>0.18312323765168059</v>
      </c>
      <c r="P9" s="2">
        <v>4.014093314093313</v>
      </c>
      <c r="Q9" s="2">
        <v>2.875</v>
      </c>
    </row>
    <row r="10" spans="1:18" x14ac:dyDescent="0.2">
      <c r="A10">
        <v>0.1</v>
      </c>
      <c r="B10">
        <v>12.75</v>
      </c>
      <c r="C10">
        <v>0</v>
      </c>
      <c r="D10">
        <v>52.75</v>
      </c>
      <c r="E10">
        <v>36.25</v>
      </c>
      <c r="F10">
        <v>0.14446790878274174</v>
      </c>
      <c r="G10">
        <v>3.2074512580151655</v>
      </c>
      <c r="H10">
        <v>3</v>
      </c>
      <c r="I10">
        <v>56927460.875</v>
      </c>
      <c r="J10" s="5">
        <f t="shared" si="0"/>
        <v>56.927460875000001</v>
      </c>
      <c r="K10">
        <v>8.25</v>
      </c>
      <c r="L10" s="2">
        <v>1.875</v>
      </c>
      <c r="M10" s="2">
        <v>52.75</v>
      </c>
      <c r="N10" s="2">
        <v>33.625</v>
      </c>
      <c r="O10" s="2">
        <v>0.18463576228521861</v>
      </c>
      <c r="P10" s="2">
        <v>4.1843511098830231</v>
      </c>
      <c r="Q10" s="2">
        <v>2.875</v>
      </c>
    </row>
    <row r="11" spans="1:18" x14ac:dyDescent="0.2">
      <c r="A11">
        <v>0</v>
      </c>
      <c r="B11">
        <v>12.75</v>
      </c>
      <c r="C11">
        <v>0</v>
      </c>
      <c r="D11">
        <v>52.75</v>
      </c>
      <c r="E11">
        <v>36.25</v>
      </c>
      <c r="F11">
        <v>0.14446790878274174</v>
      </c>
      <c r="G11">
        <v>3.2074512580151655</v>
      </c>
      <c r="H11">
        <v>3</v>
      </c>
      <c r="I11">
        <v>59581342.125</v>
      </c>
      <c r="J11" s="5">
        <f t="shared" si="0"/>
        <v>59.581342124999999</v>
      </c>
      <c r="K11">
        <v>0</v>
      </c>
      <c r="L11" s="2">
        <v>0.875</v>
      </c>
      <c r="M11" s="2">
        <v>48.625</v>
      </c>
      <c r="N11" s="2">
        <v>24.375</v>
      </c>
      <c r="O11" s="2">
        <v>0.24084287248474873</v>
      </c>
      <c r="P11" s="2">
        <v>55.571428571428569</v>
      </c>
      <c r="Q11" s="2">
        <v>2.875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F10" sqref="F1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A22" zoomScale="70" zoomScaleNormal="70" workbookViewId="0">
      <selection activeCell="AA54" sqref="AA54"/>
    </sheetView>
  </sheetViews>
  <sheetFormatPr baseColWidth="10" defaultRowHeight="12.75" x14ac:dyDescent="0.2"/>
  <cols>
    <col min="2" max="8" width="11.5703125" bestFit="1" customWidth="1"/>
    <col min="9" max="9" width="16.7109375" bestFit="1" customWidth="1"/>
    <col min="10" max="10" width="16.7109375" customWidth="1"/>
    <col min="11" max="17" width="11.5703125" bestFit="1" customWidth="1"/>
    <col min="18" max="19" width="11.5703125" customWidth="1"/>
  </cols>
  <sheetData>
    <row r="1" spans="1:25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3" t="s">
        <v>16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</row>
    <row r="2" spans="1:25" x14ac:dyDescent="0.2">
      <c r="A2">
        <v>0.9</v>
      </c>
      <c r="B2" s="2">
        <f>HARMEAN('S3-Tabula'!B2,'S4-XCare'!B2,'S1-UEnrollment'!B2,'S2-VillasanteLab'!B2)</f>
        <v>8.9829836140903083</v>
      </c>
      <c r="C2" s="2">
        <v>0</v>
      </c>
      <c r="D2" s="2">
        <f>HARMEAN('S3-Tabula'!D2,'S4-XCare'!D2,'S1-UEnrollment'!D2,'S2-VillasanteLab'!D2)</f>
        <v>31.322285637518267</v>
      </c>
      <c r="E2" s="2">
        <f>HARMEAN('S3-Tabula'!E2,'S4-XCare'!E2,'S1-UEnrollment'!E2,'S2-VillasanteLab'!E2)</f>
        <v>23.295624453727704</v>
      </c>
      <c r="F2" s="2">
        <f>HARMEAN('S3-Tabula'!F2,'S4-XCare'!F2,'S1-UEnrollment'!F2,'S2-VillasanteLab'!F2)</f>
        <v>8.9881599451571592E-2</v>
      </c>
      <c r="G2" s="2">
        <f>HARMEAN('S3-Tabula'!G2,'S4-XCare'!G2,'S1-UEnrollment'!G2,'S2-VillasanteLab'!G2)</f>
        <v>3.5909838487642478</v>
      </c>
      <c r="H2" s="2">
        <f>HARMEAN('S3-Tabula'!H2,'S4-XCare'!H2,'S1-UEnrollment'!H2,'S2-VillasanteLab'!H2)</f>
        <v>2.8632974316487161</v>
      </c>
      <c r="I2" s="2">
        <f>HARMEAN('S3-Tabula'!I2,'S4-XCare'!I2,'S1-UEnrollment'!I2,'S2-VillasanteLab'!I2)</f>
        <v>60913320.519525766</v>
      </c>
      <c r="J2" s="5">
        <f>I2/1000000</f>
        <v>60.913320519525769</v>
      </c>
      <c r="K2" s="2">
        <f>HARMEAN('S3-Tabula'!K2,'S4-XCare'!K2,'S1-UEnrollment'!K2,'S2-VillasanteLab'!K2)</f>
        <v>7.8070016275177885</v>
      </c>
      <c r="L2" s="2">
        <f>HARMEAN('S3-Tabula'!L2,'S4-XCare'!L2,'S1-UEnrollment'!L2,'S2-VillasanteLab'!L2)</f>
        <v>0.55036855036855037</v>
      </c>
      <c r="M2" s="2">
        <f>HARMEAN('S3-Tabula'!M2,'S4-XCare'!M2,'S1-UEnrollment'!M2,'S2-VillasanteLab'!M2)</f>
        <v>31.091689283970965</v>
      </c>
      <c r="N2" s="2">
        <f>HARMEAN('S3-Tabula'!N2,'S4-XCare'!N2,'S1-UEnrollment'!N2,'S2-VillasanteLab'!N2)</f>
        <v>22.676019391346117</v>
      </c>
      <c r="O2" s="2">
        <f>HARMEAN('S3-Tabula'!O2,'S4-XCare'!O2,'S1-UEnrollment'!O2,'S2-VillasanteLab'!O2)</f>
        <v>0.1136027575501721</v>
      </c>
      <c r="P2" s="2">
        <f>HARMEAN('S3-Tabula'!P2,'S4-XCare'!P2,'S1-UEnrollment'!P2,'S2-VillasanteLab'!P2)</f>
        <v>4.581652335884792</v>
      </c>
      <c r="Q2" s="2">
        <f>HARMEAN('S3-Tabula'!Q2,'S4-XCare'!Q2,'S1-UEnrollment'!Q2,'S2-VillasanteLab'!Q2)</f>
        <v>2.7741965743816279</v>
      </c>
      <c r="R2" s="2">
        <f>STANDARDIZE(I2,AVERAGE(I$2:I$10),STDEV(I$2:I$10))</f>
        <v>1.0476812458582296E-2</v>
      </c>
      <c r="S2" s="2">
        <f>STANDARDIZE(L2,AVERAGE(L$2:L$10),STDEV(L$2:L$10))</f>
        <v>-1.289813067076133</v>
      </c>
      <c r="T2" s="2">
        <f>-STANDARDIZE(N2,AVERAGE(N$2:N$10),STDEV(N$2:N$10))</f>
        <v>-0.88839162199775279</v>
      </c>
      <c r="U2" s="2">
        <f>STANDARDIZE(O2,AVERAGE(O$2:O$10),STDEV(O$2:O$10))</f>
        <v>-0.96191926132916816</v>
      </c>
      <c r="V2" s="2">
        <f>STANDARDIZE(P2,AVERAGE(P$2:P$10),STDEV(P$2:P$10))</f>
        <v>-1.0547800711282211</v>
      </c>
      <c r="W2" s="2">
        <f t="shared" ref="W2:W10" si="0">-STANDARDIZE(Q2,AVERAGE(Q$2:Q$10),STDEV(Q$2:Q$10))</f>
        <v>-0.81636558637592016</v>
      </c>
      <c r="X2" s="2">
        <f>SUM(T2:W2)</f>
        <v>-3.721456540831062</v>
      </c>
      <c r="Y2" s="2">
        <f>SUM(S2:W2)</f>
        <v>-5.0112696079071961</v>
      </c>
    </row>
    <row r="3" spans="1:25" x14ac:dyDescent="0.2">
      <c r="A3">
        <v>0.8</v>
      </c>
      <c r="B3" s="2">
        <f>HARMEAN('S3-Tabula'!B3,'S4-XCare'!B3,'S1-UEnrollment'!B3,'S2-VillasanteLab'!B3)</f>
        <v>8.9829836140903083</v>
      </c>
      <c r="C3" s="2">
        <v>0</v>
      </c>
      <c r="D3" s="2">
        <f>HARMEAN('S3-Tabula'!D3,'S4-XCare'!D3,'S1-UEnrollment'!D3,'S2-VillasanteLab'!D3)</f>
        <v>31.322285637518267</v>
      </c>
      <c r="E3" s="2">
        <f>HARMEAN('S3-Tabula'!E3,'S4-XCare'!E3,'S1-UEnrollment'!E3,'S2-VillasanteLab'!E3)</f>
        <v>23.295624453727704</v>
      </c>
      <c r="F3" s="2">
        <f>HARMEAN('S3-Tabula'!F3,'S4-XCare'!F3,'S1-UEnrollment'!F3,'S2-VillasanteLab'!F3)</f>
        <v>8.9881599451571592E-2</v>
      </c>
      <c r="G3" s="2">
        <f>HARMEAN('S3-Tabula'!G3,'S4-XCare'!G3,'S1-UEnrollment'!G3,'S2-VillasanteLab'!G3)</f>
        <v>3.5909838487642478</v>
      </c>
      <c r="H3" s="2">
        <f>HARMEAN('S3-Tabula'!H3,'S4-XCare'!H3,'S1-UEnrollment'!H3,'S2-VillasanteLab'!H3)</f>
        <v>2.8632974316487161</v>
      </c>
      <c r="I3" s="2">
        <f>HARMEAN('S3-Tabula'!I3,'S4-XCare'!I3,'S1-UEnrollment'!I3,'S2-VillasanteLab'!I3)</f>
        <v>59492739.548167773</v>
      </c>
      <c r="J3" s="5">
        <f t="shared" ref="J3:J10" si="1">I3/1000000</f>
        <v>59.492739548167769</v>
      </c>
      <c r="K3" s="2">
        <f>HARMEAN('S3-Tabula'!K3,'S4-XCare'!K3,'S1-UEnrollment'!K3,'S2-VillasanteLab'!K3)</f>
        <v>7.7108129366299627</v>
      </c>
      <c r="L3" s="2">
        <f>HARMEAN('S3-Tabula'!L3,'S4-XCare'!L3,'S1-UEnrollment'!L3,'S2-VillasanteLab'!L3)</f>
        <v>0.60722891566265058</v>
      </c>
      <c r="M3" s="2">
        <f>HARMEAN('S3-Tabula'!M3,'S4-XCare'!M3,'S1-UEnrollment'!M3,'S2-VillasanteLab'!M3)</f>
        <v>31.083344279514588</v>
      </c>
      <c r="N3" s="2">
        <f>HARMEAN('S3-Tabula'!N3,'S4-XCare'!N3,'S1-UEnrollment'!N3,'S2-VillasanteLab'!N3)</f>
        <v>22.634494465365151</v>
      </c>
      <c r="O3" s="2">
        <f>HARMEAN('S3-Tabula'!O3,'S4-XCare'!O3,'S1-UEnrollment'!O3,'S2-VillasanteLab'!O3)</f>
        <v>0.11388932306216205</v>
      </c>
      <c r="P3" s="2">
        <f>HARMEAN('S3-Tabula'!P3,'S4-XCare'!P3,'S1-UEnrollment'!P3,'S2-VillasanteLab'!P3)</f>
        <v>4.6425589877568418</v>
      </c>
      <c r="Q3" s="2">
        <f>HARMEAN('S3-Tabula'!Q3,'S4-XCare'!Q3,'S1-UEnrollment'!Q3,'S2-VillasanteLab'!Q3)</f>
        <v>2.7741965743816279</v>
      </c>
      <c r="R3" s="2">
        <f t="shared" ref="R3:R10" si="2">STANDARDIZE(I3,AVERAGE(I$2:I$10),STDEV(I$2:I$10))</f>
        <v>-0.53820883922971485</v>
      </c>
      <c r="S3" s="2">
        <f t="shared" ref="S3:S10" si="3">STANDARDIZE(L3,AVERAGE(L$2:L$10),STDEV(L$2:L$10))</f>
        <v>-1.1523208455831302</v>
      </c>
      <c r="T3" s="2">
        <f t="shared" ref="T3:T10" si="4">-STANDARDIZE(N3,AVERAGE(N$2:N$10),STDEV(N$2:N$10))</f>
        <v>-0.86372365365160497</v>
      </c>
      <c r="U3" s="2">
        <f t="shared" ref="U3:U10" si="5">STANDARDIZE(O3,AVERAGE(O$2:O$10),STDEV(O$2:O$10))</f>
        <v>-0.85798576950894123</v>
      </c>
      <c r="V3" s="2">
        <f t="shared" ref="V3:V10" si="6">STANDARDIZE(P3,AVERAGE(P$2:P$10),STDEV(P$2:P$10))</f>
        <v>-0.93491755382958353</v>
      </c>
      <c r="W3" s="2">
        <f t="shared" si="0"/>
        <v>-0.81636558637592016</v>
      </c>
      <c r="X3" s="2">
        <f t="shared" ref="X3:X10" si="7">SUM(T3:W3)</f>
        <v>-3.4729925633660499</v>
      </c>
      <c r="Y3" s="2">
        <f t="shared" ref="Y3:Y10" si="8">SUM(S3:W3)</f>
        <v>-4.6253134089491805</v>
      </c>
    </row>
    <row r="4" spans="1:25" x14ac:dyDescent="0.2">
      <c r="A4">
        <v>0.7</v>
      </c>
      <c r="B4" s="2">
        <f>HARMEAN('S3-Tabula'!B4,'S4-XCare'!B4,'S1-UEnrollment'!B4,'S2-VillasanteLab'!B4)</f>
        <v>8.9829836140903083</v>
      </c>
      <c r="C4" s="2">
        <v>0</v>
      </c>
      <c r="D4" s="2">
        <f>HARMEAN('S3-Tabula'!D4,'S4-XCare'!D4,'S1-UEnrollment'!D4,'S2-VillasanteLab'!D4)</f>
        <v>31.322285637518267</v>
      </c>
      <c r="E4" s="2">
        <f>HARMEAN('S3-Tabula'!E4,'S4-XCare'!E4,'S1-UEnrollment'!E4,'S2-VillasanteLab'!E4)</f>
        <v>23.295624453727704</v>
      </c>
      <c r="F4" s="2">
        <f>HARMEAN('S3-Tabula'!F4,'S4-XCare'!F4,'S1-UEnrollment'!F4,'S2-VillasanteLab'!F4)</f>
        <v>8.9881599451571592E-2</v>
      </c>
      <c r="G4" s="2">
        <f>HARMEAN('S3-Tabula'!G4,'S4-XCare'!G4,'S1-UEnrollment'!G4,'S2-VillasanteLab'!G4)</f>
        <v>3.5909838487642478</v>
      </c>
      <c r="H4" s="2">
        <f>HARMEAN('S3-Tabula'!H4,'S4-XCare'!H4,'S1-UEnrollment'!H4,'S2-VillasanteLab'!H4)</f>
        <v>2.8632974316487161</v>
      </c>
      <c r="I4" s="2">
        <f>HARMEAN('S3-Tabula'!I4,'S4-XCare'!I4,'S1-UEnrollment'!I4,'S2-VillasanteLab'!I4)</f>
        <v>60409884.587353244</v>
      </c>
      <c r="J4" s="5">
        <f t="shared" si="1"/>
        <v>60.409884587353247</v>
      </c>
      <c r="K4" s="2">
        <f>HARMEAN('S3-Tabula'!K4,'S4-XCare'!K4,'S1-UEnrollment'!K4,'S2-VillasanteLab'!K4)</f>
        <v>7.5265981752302427</v>
      </c>
      <c r="L4" s="2">
        <f>HARMEAN('S3-Tabula'!L4,'S4-XCare'!L4,'S1-UEnrollment'!L4,'S2-VillasanteLab'!L4)</f>
        <v>0.71122163506372393</v>
      </c>
      <c r="M4" s="2">
        <f>HARMEAN('S3-Tabula'!M4,'S4-XCare'!M4,'S1-UEnrollment'!M4,'S2-VillasanteLab'!M4)</f>
        <v>31.063691939917199</v>
      </c>
      <c r="N4" s="2">
        <f>HARMEAN('S3-Tabula'!N4,'S4-XCare'!N4,'S1-UEnrollment'!N4,'S2-VillasanteLab'!N4)</f>
        <v>22.539381679083348</v>
      </c>
      <c r="O4" s="2">
        <f>HARMEAN('S3-Tabula'!O4,'S4-XCare'!O4,'S1-UEnrollment'!O4,'S2-VillasanteLab'!O4)</f>
        <v>0.11475287555070407</v>
      </c>
      <c r="P4" s="2">
        <f>HARMEAN('S3-Tabula'!P4,'S4-XCare'!P4,'S1-UEnrollment'!P4,'S2-VillasanteLab'!P4)</f>
        <v>4.848663725156511</v>
      </c>
      <c r="Q4" s="2">
        <f>HARMEAN('S3-Tabula'!Q4,'S4-XCare'!Q4,'S1-UEnrollment'!Q4,'S2-VillasanteLab'!Q4)</f>
        <v>2.7741965743816279</v>
      </c>
      <c r="R4" s="2">
        <f t="shared" si="2"/>
        <v>-0.18397044404896293</v>
      </c>
      <c r="S4" s="2">
        <f t="shared" si="3"/>
        <v>-0.90085939373354751</v>
      </c>
      <c r="T4" s="2">
        <f t="shared" si="4"/>
        <v>-0.80722170582419872</v>
      </c>
      <c r="U4" s="2">
        <f t="shared" si="5"/>
        <v>-0.54478679144292408</v>
      </c>
      <c r="V4" s="2">
        <f t="shared" si="6"/>
        <v>-0.52930943234234995</v>
      </c>
      <c r="W4" s="2">
        <f t="shared" si="0"/>
        <v>-0.81636558637592016</v>
      </c>
      <c r="X4" s="2">
        <f t="shared" si="7"/>
        <v>-2.6976835159853927</v>
      </c>
      <c r="Y4" s="2">
        <f t="shared" si="8"/>
        <v>-3.5985429097189403</v>
      </c>
    </row>
    <row r="5" spans="1:25" x14ac:dyDescent="0.2">
      <c r="A5">
        <v>0.6</v>
      </c>
      <c r="B5" s="2">
        <f>HARMEAN('S3-Tabula'!B5,'S4-XCare'!B5,'S1-UEnrollment'!B5,'S2-VillasanteLab'!B5)</f>
        <v>8.9829836140903083</v>
      </c>
      <c r="C5" s="2">
        <v>0</v>
      </c>
      <c r="D5" s="2">
        <f>HARMEAN('S3-Tabula'!D5,'S4-XCare'!D5,'S1-UEnrollment'!D5,'S2-VillasanteLab'!D5)</f>
        <v>31.322285637518267</v>
      </c>
      <c r="E5" s="2">
        <f>HARMEAN('S3-Tabula'!E5,'S4-XCare'!E5,'S1-UEnrollment'!E5,'S2-VillasanteLab'!E5)</f>
        <v>23.295624453727704</v>
      </c>
      <c r="F5" s="2">
        <f>HARMEAN('S3-Tabula'!F5,'S4-XCare'!F5,'S1-UEnrollment'!F5,'S2-VillasanteLab'!F5)</f>
        <v>8.9881599451571592E-2</v>
      </c>
      <c r="G5" s="2">
        <f>HARMEAN('S3-Tabula'!G5,'S4-XCare'!G5,'S1-UEnrollment'!G5,'S2-VillasanteLab'!G5)</f>
        <v>3.5909838487642478</v>
      </c>
      <c r="H5" s="2">
        <f>HARMEAN('S3-Tabula'!H5,'S4-XCare'!H5,'S1-UEnrollment'!H5,'S2-VillasanteLab'!H5)</f>
        <v>2.8632974316487161</v>
      </c>
      <c r="I5" s="2">
        <f>HARMEAN('S3-Tabula'!I5,'S4-XCare'!I5,'S1-UEnrollment'!I5,'S2-VillasanteLab'!I5)</f>
        <v>59686857.378782935</v>
      </c>
      <c r="J5" s="5">
        <f t="shared" si="1"/>
        <v>59.686857378782932</v>
      </c>
      <c r="K5" s="2">
        <f>HARMEAN('S3-Tabula'!K5,'S4-XCare'!K5,'S1-UEnrollment'!K5,'S2-VillasanteLab'!K5)</f>
        <v>6.9871297169124169</v>
      </c>
      <c r="L5" s="2">
        <f>HARMEAN('S3-Tabula'!L5,'S4-XCare'!L5,'S1-UEnrollment'!L5,'S2-VillasanteLab'!L5)</f>
        <v>0.8762772534982104</v>
      </c>
      <c r="M5" s="2">
        <f>HARMEAN('S3-Tabula'!M5,'S4-XCare'!M5,'S1-UEnrollment'!M5,'S2-VillasanteLab'!M5)</f>
        <v>31.011426556738314</v>
      </c>
      <c r="N5" s="2">
        <f>HARMEAN('S3-Tabula'!N5,'S4-XCare'!N5,'S1-UEnrollment'!N5,'S2-VillasanteLab'!N5)</f>
        <v>22.2682552692225</v>
      </c>
      <c r="O5" s="2">
        <f>HARMEAN('S3-Tabula'!O5,'S4-XCare'!O5,'S1-UEnrollment'!O5,'S2-VillasanteLab'!O5)</f>
        <v>0.11485150602707962</v>
      </c>
      <c r="P5" s="2">
        <f>HARMEAN('S3-Tabula'!P5,'S4-XCare'!P5,'S1-UEnrollment'!P5,'S2-VillasanteLab'!P5)</f>
        <v>4.8808442795081941</v>
      </c>
      <c r="Q5" s="2">
        <f>HARMEAN('S3-Tabula'!Q5,'S4-XCare'!Q5,'S1-UEnrollment'!Q5,'S2-VillasanteLab'!Q5)</f>
        <v>2.7741965743816279</v>
      </c>
      <c r="R5" s="2">
        <f t="shared" si="2"/>
        <v>-0.46323270584283588</v>
      </c>
      <c r="S5" s="2">
        <f t="shared" si="3"/>
        <v>-0.50174370864994045</v>
      </c>
      <c r="T5" s="2">
        <f t="shared" si="4"/>
        <v>-0.6461585000928306</v>
      </c>
      <c r="U5" s="2">
        <f t="shared" si="5"/>
        <v>-0.50901483221999089</v>
      </c>
      <c r="V5" s="2">
        <f t="shared" si="6"/>
        <v>-0.46597903846744937</v>
      </c>
      <c r="W5" s="2">
        <f t="shared" si="0"/>
        <v>-0.81636558637592016</v>
      </c>
      <c r="X5" s="2">
        <f t="shared" si="7"/>
        <v>-2.4375179571561909</v>
      </c>
      <c r="Y5" s="2">
        <f t="shared" si="8"/>
        <v>-2.9392616658061317</v>
      </c>
    </row>
    <row r="6" spans="1:25" x14ac:dyDescent="0.2">
      <c r="A6">
        <v>0.5</v>
      </c>
      <c r="B6" s="2">
        <f>HARMEAN('S3-Tabula'!B6,'S4-XCare'!B6,'S1-UEnrollment'!B6,'S2-VillasanteLab'!B6)</f>
        <v>8.9829836140903083</v>
      </c>
      <c r="C6" s="2">
        <v>0</v>
      </c>
      <c r="D6" s="2">
        <f>HARMEAN('S3-Tabula'!D6,'S4-XCare'!D6,'S1-UEnrollment'!D6,'S2-VillasanteLab'!D6)</f>
        <v>31.322285637518267</v>
      </c>
      <c r="E6" s="2">
        <f>HARMEAN('S3-Tabula'!E6,'S4-XCare'!E6,'S1-UEnrollment'!E6,'S2-VillasanteLab'!E6)</f>
        <v>23.295624453727704</v>
      </c>
      <c r="F6" s="2">
        <f>HARMEAN('S3-Tabula'!F6,'S4-XCare'!F6,'S1-UEnrollment'!F6,'S2-VillasanteLab'!F6)</f>
        <v>8.9881599451571592E-2</v>
      </c>
      <c r="G6" s="2">
        <f>HARMEAN('S3-Tabula'!G6,'S4-XCare'!G6,'S1-UEnrollment'!G6,'S2-VillasanteLab'!G6)</f>
        <v>3.5909838487642478</v>
      </c>
      <c r="H6" s="2">
        <f>HARMEAN('S3-Tabula'!H6,'S4-XCare'!H6,'S1-UEnrollment'!H6,'S2-VillasanteLab'!H6)</f>
        <v>2.8632974316487161</v>
      </c>
      <c r="I6" s="2">
        <f>HARMEAN('S3-Tabula'!I6,'S4-XCare'!I6,'S1-UEnrollment'!I6,'S2-VillasanteLab'!I6)</f>
        <v>67643473.811167613</v>
      </c>
      <c r="J6" s="5">
        <f t="shared" si="1"/>
        <v>67.64347381116761</v>
      </c>
      <c r="K6" s="2">
        <f>HARMEAN('S3-Tabula'!K6,'S4-XCare'!K6,'S1-UEnrollment'!K6,'S2-VillasanteLab'!K6)</f>
        <v>6.3809070204456297</v>
      </c>
      <c r="L6" s="2">
        <f>HARMEAN('S3-Tabula'!L6,'S4-XCare'!L6,'S1-UEnrollment'!L6,'S2-VillasanteLab'!L6)</f>
        <v>1.0840652446675032</v>
      </c>
      <c r="M6" s="2">
        <f>HARMEAN('S3-Tabula'!M6,'S4-XCare'!M6,'S1-UEnrollment'!M6,'S2-VillasanteLab'!M6)</f>
        <v>30.671050101651129</v>
      </c>
      <c r="N6" s="2">
        <f>HARMEAN('S3-Tabula'!N6,'S4-XCare'!N6,'S1-UEnrollment'!N6,'S2-VillasanteLab'!N6)</f>
        <v>21.963613289557752</v>
      </c>
      <c r="O6" s="2">
        <f>HARMEAN('S3-Tabula'!O6,'S4-XCare'!O6,'S1-UEnrollment'!O6,'S2-VillasanteLab'!O6)</f>
        <v>0.11496957849345034</v>
      </c>
      <c r="P6" s="2">
        <f>HARMEAN('S3-Tabula'!P6,'S4-XCare'!P6,'S1-UEnrollment'!P6,'S2-VillasanteLab'!P6)</f>
        <v>4.914481335875708</v>
      </c>
      <c r="Q6" s="2">
        <f>HARMEAN('S3-Tabula'!Q6,'S4-XCare'!Q6,'S1-UEnrollment'!Q6,'S2-VillasanteLab'!Q6)</f>
        <v>2.7588484701534104</v>
      </c>
      <c r="R6" s="2">
        <f t="shared" si="2"/>
        <v>2.609933386381714</v>
      </c>
      <c r="S6" s="2">
        <f t="shared" si="3"/>
        <v>7.0175327534244616E-4</v>
      </c>
      <c r="T6" s="2">
        <f t="shared" si="4"/>
        <v>-0.46518530065299257</v>
      </c>
      <c r="U6" s="2">
        <f t="shared" si="5"/>
        <v>-0.46619152235091926</v>
      </c>
      <c r="V6" s="2">
        <f t="shared" si="6"/>
        <v>-0.39978229103834634</v>
      </c>
      <c r="W6" s="2">
        <f t="shared" si="0"/>
        <v>9.3175236406186621E-2</v>
      </c>
      <c r="X6" s="2">
        <f t="shared" si="7"/>
        <v>-1.2379838776360717</v>
      </c>
      <c r="Y6" s="2">
        <f t="shared" si="8"/>
        <v>-1.237282124360729</v>
      </c>
    </row>
    <row r="7" spans="1:25" x14ac:dyDescent="0.2">
      <c r="A7">
        <v>0.4</v>
      </c>
      <c r="B7" s="2">
        <f>HARMEAN('S3-Tabula'!B7,'S4-XCare'!B7,'S1-UEnrollment'!B7,'S2-VillasanteLab'!B7)</f>
        <v>8.9829836140903083</v>
      </c>
      <c r="C7" s="2">
        <v>0</v>
      </c>
      <c r="D7" s="2">
        <f>HARMEAN('S3-Tabula'!D7,'S4-XCare'!D7,'S1-UEnrollment'!D7,'S2-VillasanteLab'!D7)</f>
        <v>31.322285637518267</v>
      </c>
      <c r="E7" s="2">
        <f>HARMEAN('S3-Tabula'!E7,'S4-XCare'!E7,'S1-UEnrollment'!E7,'S2-VillasanteLab'!E7)</f>
        <v>23.295624453727704</v>
      </c>
      <c r="F7" s="2">
        <f>HARMEAN('S3-Tabula'!F7,'S4-XCare'!F7,'S1-UEnrollment'!F7,'S2-VillasanteLab'!F7)</f>
        <v>8.9881599451571592E-2</v>
      </c>
      <c r="G7" s="2">
        <f>HARMEAN('S3-Tabula'!G7,'S4-XCare'!G7,'S1-UEnrollment'!G7,'S2-VillasanteLab'!G7)</f>
        <v>3.5909838487642478</v>
      </c>
      <c r="H7" s="2">
        <f>HARMEAN('S3-Tabula'!H7,'S4-XCare'!H7,'S1-UEnrollment'!H7,'S2-VillasanteLab'!H7)</f>
        <v>2.8632974316487161</v>
      </c>
      <c r="I7" s="2">
        <f>HARMEAN('S3-Tabula'!I7,'S4-XCare'!I7,'S1-UEnrollment'!I7,'S2-VillasanteLab'!I7)</f>
        <v>59578339.314060234</v>
      </c>
      <c r="J7" s="5">
        <f t="shared" si="1"/>
        <v>59.57833931406023</v>
      </c>
      <c r="K7" s="2">
        <f>HARMEAN('S3-Tabula'!K7,'S4-XCare'!K7,'S1-UEnrollment'!K7,'S2-VillasanteLab'!K7)</f>
        <v>4.9709526233680021</v>
      </c>
      <c r="L7" s="2">
        <f>HARMEAN('S3-Tabula'!L7,'S4-XCare'!L7,'S1-UEnrollment'!L7,'S2-VillasanteLab'!L7)</f>
        <v>1.4201822027546924</v>
      </c>
      <c r="M7" s="2">
        <f>HARMEAN('S3-Tabula'!M7,'S4-XCare'!M7,'S1-UEnrollment'!M7,'S2-VillasanteLab'!M7)</f>
        <v>29.349546790449146</v>
      </c>
      <c r="N7" s="2">
        <f>HARMEAN('S3-Tabula'!N7,'S4-XCare'!N7,'S1-UEnrollment'!N7,'S2-VillasanteLab'!N7)</f>
        <v>21.112571980912289</v>
      </c>
      <c r="O7" s="2">
        <f>HARMEAN('S3-Tabula'!O7,'S4-XCare'!O7,'S1-UEnrollment'!O7,'S2-VillasanteLab'!O7)</f>
        <v>0.11595201492331268</v>
      </c>
      <c r="P7" s="2">
        <f>HARMEAN('S3-Tabula'!P7,'S4-XCare'!P7,'S1-UEnrollment'!P7,'S2-VillasanteLab'!P7)</f>
        <v>5.0633330266096443</v>
      </c>
      <c r="Q7" s="2">
        <f>HARMEAN('S3-Tabula'!Q7,'S4-XCare'!Q7,'S1-UEnrollment'!Q7,'S2-VillasanteLab'!Q7)</f>
        <v>2.7588484701534104</v>
      </c>
      <c r="R7" s="2">
        <f t="shared" si="2"/>
        <v>-0.5051467580952812</v>
      </c>
      <c r="S7" s="2">
        <f t="shared" si="3"/>
        <v>0.81345536486132386</v>
      </c>
      <c r="T7" s="2">
        <f t="shared" si="4"/>
        <v>4.0377552669216193E-2</v>
      </c>
      <c r="U7" s="2">
        <f t="shared" si="5"/>
        <v>-0.10987492326703935</v>
      </c>
      <c r="V7" s="2">
        <f t="shared" si="6"/>
        <v>-0.10684649819573366</v>
      </c>
      <c r="W7" s="2">
        <f t="shared" si="0"/>
        <v>9.3175236406186621E-2</v>
      </c>
      <c r="X7" s="2">
        <f t="shared" si="7"/>
        <v>-8.3168632387370198E-2</v>
      </c>
      <c r="Y7" s="2">
        <f t="shared" si="8"/>
        <v>0.73028673247395359</v>
      </c>
    </row>
    <row r="8" spans="1:25" x14ac:dyDescent="0.2">
      <c r="A8">
        <v>0.3</v>
      </c>
      <c r="B8" s="2">
        <f>HARMEAN('S3-Tabula'!B8,'S4-XCare'!B8,'S1-UEnrollment'!B8,'S2-VillasanteLab'!B8)</f>
        <v>8.9829836140903083</v>
      </c>
      <c r="C8" s="2">
        <v>0</v>
      </c>
      <c r="D8" s="2">
        <f>HARMEAN('S3-Tabula'!D8,'S4-XCare'!D8,'S1-UEnrollment'!D8,'S2-VillasanteLab'!D8)</f>
        <v>31.322285637518267</v>
      </c>
      <c r="E8" s="2">
        <f>HARMEAN('S3-Tabula'!E8,'S4-XCare'!E8,'S1-UEnrollment'!E8,'S2-VillasanteLab'!E8)</f>
        <v>23.295624453727704</v>
      </c>
      <c r="F8" s="2">
        <f>HARMEAN('S3-Tabula'!F8,'S4-XCare'!F8,'S1-UEnrollment'!F8,'S2-VillasanteLab'!F8)</f>
        <v>8.9881599451571592E-2</v>
      </c>
      <c r="G8" s="2">
        <f>HARMEAN('S3-Tabula'!G8,'S4-XCare'!G8,'S1-UEnrollment'!G8,'S2-VillasanteLab'!G8)</f>
        <v>3.5909838487642478</v>
      </c>
      <c r="H8" s="2">
        <f>HARMEAN('S3-Tabula'!H8,'S4-XCare'!H8,'S1-UEnrollment'!H8,'S2-VillasanteLab'!H8)</f>
        <v>2.8632974316487161</v>
      </c>
      <c r="I8" s="2">
        <f>HARMEAN('S3-Tabula'!I8,'S4-XCare'!I8,'S1-UEnrollment'!I8,'S2-VillasanteLab'!I8)</f>
        <v>59429509.313465774</v>
      </c>
      <c r="J8" s="5">
        <f t="shared" si="1"/>
        <v>59.429509313465772</v>
      </c>
      <c r="K8" s="2">
        <f>HARMEAN('S3-Tabula'!K8,'S4-XCare'!K8,'S1-UEnrollment'!K8,'S2-VillasanteLab'!K8)</f>
        <v>3.6872303032569276</v>
      </c>
      <c r="L8" s="2">
        <f>HARMEAN('S3-Tabula'!L8,'S4-XCare'!L8,'S1-UEnrollment'!L8,'S2-VillasanteLab'!L8)</f>
        <v>1.6131734324882017</v>
      </c>
      <c r="M8" s="2">
        <f>HARMEAN('S3-Tabula'!M8,'S4-XCare'!M8,'S1-UEnrollment'!M8,'S2-VillasanteLab'!M8)</f>
        <v>28.240974813339641</v>
      </c>
      <c r="N8" s="2">
        <f>HARMEAN('S3-Tabula'!N8,'S4-XCare'!N8,'S1-UEnrollment'!N8,'S2-VillasanteLab'!N8)</f>
        <v>20.242781234548918</v>
      </c>
      <c r="O8" s="2">
        <f>HARMEAN('S3-Tabula'!O8,'S4-XCare'!O8,'S1-UEnrollment'!O8,'S2-VillasanteLab'!O8)</f>
        <v>0.11659152030624058</v>
      </c>
      <c r="P8" s="2">
        <f>HARMEAN('S3-Tabula'!P8,'S4-XCare'!P8,'S1-UEnrollment'!P8,'S2-VillasanteLab'!P8)</f>
        <v>5.256633184166474</v>
      </c>
      <c r="Q8" s="2">
        <f>HARMEAN('S3-Tabula'!Q8,'S4-XCare'!Q8,'S1-UEnrollment'!Q8,'S2-VillasanteLab'!Q8)</f>
        <v>2.7427261000429985</v>
      </c>
      <c r="R8" s="2">
        <f t="shared" si="2"/>
        <v>-0.56263090543598326</v>
      </c>
      <c r="S8" s="2">
        <f t="shared" si="3"/>
        <v>1.2801212536131827</v>
      </c>
      <c r="T8" s="2">
        <f t="shared" si="4"/>
        <v>0.55707854832900383</v>
      </c>
      <c r="U8" s="2">
        <f t="shared" si="5"/>
        <v>0.12206515571866194</v>
      </c>
      <c r="V8" s="2">
        <f t="shared" si="6"/>
        <v>0.27356258302676223</v>
      </c>
      <c r="W8" s="2">
        <f t="shared" si="0"/>
        <v>1.0485996691163788</v>
      </c>
      <c r="X8" s="2">
        <f t="shared" si="7"/>
        <v>2.0013059561908069</v>
      </c>
      <c r="Y8" s="2">
        <f t="shared" si="8"/>
        <v>3.2814272098039892</v>
      </c>
    </row>
    <row r="9" spans="1:25" x14ac:dyDescent="0.2">
      <c r="A9">
        <v>0.2</v>
      </c>
      <c r="B9" s="2">
        <f>HARMEAN('S3-Tabula'!B9,'S4-XCare'!B9,'S1-UEnrollment'!B9,'S2-VillasanteLab'!B9)</f>
        <v>8.9829836140903083</v>
      </c>
      <c r="C9" s="2">
        <v>0</v>
      </c>
      <c r="D9" s="2">
        <f>HARMEAN('S3-Tabula'!D9,'S4-XCare'!D9,'S1-UEnrollment'!D9,'S2-VillasanteLab'!D9)</f>
        <v>31.322285637518267</v>
      </c>
      <c r="E9" s="2">
        <f>HARMEAN('S3-Tabula'!E9,'S4-XCare'!E9,'S1-UEnrollment'!E9,'S2-VillasanteLab'!E9)</f>
        <v>23.295624453727704</v>
      </c>
      <c r="F9" s="2">
        <f>HARMEAN('S3-Tabula'!F9,'S4-XCare'!F9,'S1-UEnrollment'!F9,'S2-VillasanteLab'!F9)</f>
        <v>8.9881599451571592E-2</v>
      </c>
      <c r="G9" s="2">
        <f>HARMEAN('S3-Tabula'!G9,'S4-XCare'!G9,'S1-UEnrollment'!G9,'S2-VillasanteLab'!G9)</f>
        <v>3.5909838487642478</v>
      </c>
      <c r="H9" s="2">
        <f>HARMEAN('S3-Tabula'!H9,'S4-XCare'!H9,'S1-UEnrollment'!H9,'S2-VillasanteLab'!H9)</f>
        <v>2.8632974316487161</v>
      </c>
      <c r="I9" s="2">
        <f>HARMEAN('S3-Tabula'!I9,'S4-XCare'!I9,'S1-UEnrollment'!I9,'S2-VillasanteLab'!I9)</f>
        <v>60601840.795456089</v>
      </c>
      <c r="J9" s="5">
        <f t="shared" si="1"/>
        <v>60.601840795456091</v>
      </c>
      <c r="K9" s="2">
        <f>HARMEAN('S3-Tabula'!K9,'S4-XCare'!K9,'S1-UEnrollment'!K9,'S2-VillasanteLab'!K9)</f>
        <v>2.4895479123696975</v>
      </c>
      <c r="L9" s="2">
        <f>HARMEAN('S3-Tabula'!L9,'S4-XCare'!L9,'S1-UEnrollment'!L9,'S2-VillasanteLab'!L9)</f>
        <v>1.543929982402368</v>
      </c>
      <c r="M9" s="2">
        <f>HARMEAN('S3-Tabula'!M9,'S4-XCare'!M9,'S1-UEnrollment'!M9,'S2-VillasanteLab'!M9)</f>
        <v>26.716979445041002</v>
      </c>
      <c r="N9" s="2">
        <f>HARMEAN('S3-Tabula'!N9,'S4-XCare'!N9,'S1-UEnrollment'!N9,'S2-VillasanteLab'!N9)</f>
        <v>19.046971660297384</v>
      </c>
      <c r="O9" s="2">
        <f>HARMEAN('S3-Tabula'!O9,'S4-XCare'!O9,'S1-UEnrollment'!O9,'S2-VillasanteLab'!O9)</f>
        <v>0.12076563638802437</v>
      </c>
      <c r="P9" s="2">
        <f>HARMEAN('S3-Tabula'!P9,'S4-XCare'!P9,'S1-UEnrollment'!P9,'S2-VillasanteLab'!P9)</f>
        <v>5.8262168586512892</v>
      </c>
      <c r="Q9" s="2">
        <f>HARMEAN('S3-Tabula'!Q9,'S4-XCare'!Q9,'S1-UEnrollment'!Q9,'S2-VillasanteLab'!Q9)</f>
        <v>2.7257693588963043</v>
      </c>
      <c r="R9" s="2">
        <f t="shared" si="2"/>
        <v>-0.1098292164371075</v>
      </c>
      <c r="S9" s="2">
        <f t="shared" si="3"/>
        <v>1.1126858928500512</v>
      </c>
      <c r="T9" s="2">
        <f t="shared" si="4"/>
        <v>1.26745170442274</v>
      </c>
      <c r="U9" s="2">
        <f t="shared" si="5"/>
        <v>1.6359614254762171</v>
      </c>
      <c r="V9" s="2">
        <f t="shared" si="6"/>
        <v>1.3944866682872725</v>
      </c>
      <c r="W9" s="2">
        <f t="shared" si="0"/>
        <v>2.0534695908303915</v>
      </c>
      <c r="X9" s="2">
        <f t="shared" si="7"/>
        <v>6.3513693890166207</v>
      </c>
      <c r="Y9" s="2">
        <f t="shared" si="8"/>
        <v>7.4640552818666723</v>
      </c>
    </row>
    <row r="10" spans="1:25" x14ac:dyDescent="0.2">
      <c r="A10">
        <v>0.1</v>
      </c>
      <c r="B10" s="2">
        <f>HARMEAN('S3-Tabula'!B10,'S4-XCare'!B10,'S1-UEnrollment'!B10,'S2-VillasanteLab'!B10)</f>
        <v>8.9829836140903083</v>
      </c>
      <c r="C10" s="2">
        <v>0</v>
      </c>
      <c r="D10" s="2">
        <f>HARMEAN('S3-Tabula'!D10,'S4-XCare'!D10,'S1-UEnrollment'!D10,'S2-VillasanteLab'!D10)</f>
        <v>31.322285637518267</v>
      </c>
      <c r="E10" s="2">
        <f>HARMEAN('S3-Tabula'!E10,'S4-XCare'!E10,'S1-UEnrollment'!E10,'S2-VillasanteLab'!E10)</f>
        <v>23.295624453727708</v>
      </c>
      <c r="F10" s="2">
        <f>HARMEAN('S3-Tabula'!F10,'S4-XCare'!F10,'S1-UEnrollment'!F10,'S2-VillasanteLab'!F10)</f>
        <v>8.9881599451571606E-2</v>
      </c>
      <c r="G10" s="2">
        <f>HARMEAN('S3-Tabula'!G10,'S4-XCare'!G10,'S1-UEnrollment'!G10,'S2-VillasanteLab'!G10)</f>
        <v>3.5909838487642478</v>
      </c>
      <c r="H10" s="2">
        <f>HARMEAN('S3-Tabula'!H10,'S4-XCare'!H10,'S1-UEnrollment'!H10,'S2-VillasanteLab'!H10)</f>
        <v>2.8632974316487161</v>
      </c>
      <c r="I10" s="2">
        <f>HARMEAN('S3-Tabula'!I10,'S4-XCare'!I10,'S1-UEnrollment'!I10,'S2-VillasanteLab'!I10)</f>
        <v>60219793.388855986</v>
      </c>
      <c r="J10" s="5">
        <f t="shared" si="1"/>
        <v>60.219793388855983</v>
      </c>
      <c r="K10" s="2">
        <f>HARMEAN('S3-Tabula'!K10,'S4-XCare'!K10,'S1-UEnrollment'!K10,'S2-VillasanteLab'!K10)</f>
        <v>2.0484486511109985</v>
      </c>
      <c r="L10" s="2">
        <f>HARMEAN('S3-Tabula'!L10,'S4-XCare'!L10,'S1-UEnrollment'!L10,'S2-VillasanteLab'!L10)</f>
        <v>1.3475280735015311</v>
      </c>
      <c r="M10" s="2">
        <f>HARMEAN('S3-Tabula'!M10,'S4-XCare'!M10,'S1-UEnrollment'!M10,'S2-VillasanteLab'!M10)</f>
        <v>25.417509727121111</v>
      </c>
      <c r="N10" s="2">
        <f>HARMEAN('S3-Tabula'!N10,'S4-XCare'!N10,'S1-UEnrollment'!N10,'S2-VillasanteLab'!N10)</f>
        <v>18.140786332194786</v>
      </c>
      <c r="O10" s="2">
        <f>HARMEAN('S3-Tabula'!O10,'S4-XCare'!O10,'S1-UEnrollment'!O10,'S2-VillasanteLab'!O10)</f>
        <v>0.12091944709509612</v>
      </c>
      <c r="P10" s="2">
        <f>HARMEAN('S3-Tabula'!P10,'S4-XCare'!P10,'S1-UEnrollment'!P10,'S2-VillasanteLab'!P10)</f>
        <v>6.0442480143473434</v>
      </c>
      <c r="Q10" s="2">
        <f>HARMEAN('S3-Tabula'!Q10,'S4-XCare'!Q10,'S1-UEnrollment'!Q10,'S2-VillasanteLab'!Q10)</f>
        <v>2.7608081574677201</v>
      </c>
      <c r="R10" s="2">
        <f t="shared" si="2"/>
        <v>-0.25739132975037593</v>
      </c>
      <c r="S10" s="2">
        <f t="shared" si="3"/>
        <v>0.63777275044285142</v>
      </c>
      <c r="T10" s="2">
        <f t="shared" si="4"/>
        <v>1.8057729767983985</v>
      </c>
      <c r="U10" s="2">
        <f t="shared" si="5"/>
        <v>1.6917465189241188</v>
      </c>
      <c r="V10" s="2">
        <f t="shared" si="6"/>
        <v>1.8235656336876527</v>
      </c>
      <c r="W10" s="2">
        <f t="shared" si="0"/>
        <v>-2.295738725530479E-2</v>
      </c>
      <c r="X10" s="2">
        <f t="shared" si="7"/>
        <v>5.2981277421548647</v>
      </c>
      <c r="Y10" s="2">
        <f t="shared" si="8"/>
        <v>5.9359004925977166</v>
      </c>
    </row>
  </sheetData>
  <conditionalFormatting sqref="X2:X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70" zoomScaleNormal="70" workbookViewId="0">
      <selection activeCell="B2" sqref="B2:P10"/>
    </sheetView>
  </sheetViews>
  <sheetFormatPr baseColWidth="10" defaultRowHeight="12.75" x14ac:dyDescent="0.2"/>
  <cols>
    <col min="2" max="8" width="11.5703125" bestFit="1" customWidth="1"/>
    <col min="9" max="9" width="16.7109375" bestFit="1" customWidth="1"/>
    <col min="10" max="16" width="11.5703125" bestFit="1" customWidth="1"/>
    <col min="17" max="17" width="11.5703125" customWidth="1"/>
  </cols>
  <sheetData>
    <row r="1" spans="1:23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3" t="s">
        <v>14</v>
      </c>
      <c r="R1" t="s">
        <v>9</v>
      </c>
      <c r="S1" t="s">
        <v>10</v>
      </c>
      <c r="T1" t="s">
        <v>11</v>
      </c>
      <c r="U1" t="s">
        <v>12</v>
      </c>
    </row>
    <row r="2" spans="1:23" x14ac:dyDescent="0.2">
      <c r="A2">
        <v>0.9</v>
      </c>
      <c r="B2" s="2">
        <f>AVERAGE('S3-Tabula'!B2,'S4-XCare'!B2,'S1-UEnrollment'!B2,'S2-VillasanteLab'!B2)</f>
        <v>13.04346348096348</v>
      </c>
      <c r="C2" s="2">
        <f>AVERAGE('S3-Tabula'!C2,'S4-XCare'!C2,'S1-UEnrollment'!C2,'S2-VillasanteLab'!C2)</f>
        <v>0</v>
      </c>
      <c r="D2" s="2">
        <f>AVERAGE('S3-Tabula'!D2,'S4-XCare'!D2,'S1-UEnrollment'!D2,'S2-VillasanteLab'!D2)</f>
        <v>62.294726107226104</v>
      </c>
      <c r="E2" s="2">
        <f>AVERAGE('S3-Tabula'!E2,'S4-XCare'!E2,'S1-UEnrollment'!E2,'S2-VillasanteLab'!E2)</f>
        <v>38.366015928515928</v>
      </c>
      <c r="F2" s="2">
        <f>AVERAGE('S3-Tabula'!F2,'S4-XCare'!F2,'S1-UEnrollment'!F2,'S2-VillasanteLab'!F2)</f>
        <v>0.10341725457664055</v>
      </c>
      <c r="G2" s="2">
        <f>AVERAGE('S3-Tabula'!G2,'S4-XCare'!G2,'S1-UEnrollment'!G2,'S2-VillasanteLab'!G2)</f>
        <v>3.6414019050305373</v>
      </c>
      <c r="H2" s="2">
        <f>AVERAGE('S3-Tabula'!H2,'S4-XCare'!H2,'S1-UEnrollment'!H2,'S2-VillasanteLab'!H2)</f>
        <v>2.9790209790209792</v>
      </c>
      <c r="I2" s="2">
        <f>AVERAGE('S3-Tabula'!I2,'S4-XCare'!I2,'S1-UEnrollment'!I2,'S2-VillasanteLab'!I2)</f>
        <v>183158318.79725134</v>
      </c>
      <c r="J2" s="2">
        <f>AVERAGE('S3-Tabula'!J2,'S4-XCare'!J2,'S1-UEnrollment'!J2,'S2-VillasanteLab'!J2)</f>
        <v>183.15831879725138</v>
      </c>
      <c r="K2" s="2">
        <f>AVERAGE('S3-Tabula'!K2,'S4-XCare'!K2,'S1-UEnrollment'!K2,'S2-VillasanteLab'!K2)</f>
        <v>11.733197358197359</v>
      </c>
      <c r="L2" s="2">
        <f>AVERAGE('S3-Tabula'!L2,'S4-XCare'!L2,'S1-UEnrollment'!L2,'S2-VillasanteLab'!L2)</f>
        <v>0.65513306138306138</v>
      </c>
      <c r="M2" s="2">
        <f>AVERAGE('S3-Tabula'!M2,'S4-XCare'!M2,'S1-UEnrollment'!M2,'S2-VillasanteLab'!M2)</f>
        <v>62.130293317793317</v>
      </c>
      <c r="N2" s="2">
        <f>AVERAGE('S3-Tabula'!N2,'S4-XCare'!N2,'S1-UEnrollment'!N2,'S2-VillasanteLab'!N2)</f>
        <v>37.71088286713286</v>
      </c>
      <c r="O2" s="2">
        <f>AVERAGE('S3-Tabula'!O2,'S4-XCare'!O2,'S1-UEnrollment'!O2,'S2-VillasanteLab'!O2)</f>
        <v>0.12950249606814401</v>
      </c>
      <c r="P2" s="2">
        <f>AVERAGE('S3-Tabula'!P2,'S4-XCare'!P2,'S1-UEnrollment'!P2,'S2-VillasanteLab'!P2)</f>
        <v>4.670381393298058</v>
      </c>
      <c r="Q2" s="2">
        <f>STANDARDIZE(K2,AVERAGE(K$2:K$10),STDEVA(K$2:K$10))</f>
        <v>1.0830537661726778</v>
      </c>
      <c r="R2" s="2">
        <f>-STANDARDIZE(M2,AVERAGE(M$2:M$10),STDEVA(M$2:M$10))</f>
        <v>-0.93984121880935312</v>
      </c>
      <c r="S2" s="2">
        <f>STANDARDIZE(N2,AVERAGE(N$2:N$10),STDEVA(N$2:N$10))</f>
        <v>0.98637670433488711</v>
      </c>
      <c r="T2" s="2">
        <f>STANDARDIZE(O2,AVERAGE(O$2:O$10),STDEVA(O$2:O$10))</f>
        <v>-1.0368769628657832</v>
      </c>
      <c r="U2" s="2">
        <f>-STANDARDIZE(P2,AVERAGE(P$2:P$10),STDEVA(P$2:P$10))</f>
        <v>1.0525863611795139</v>
      </c>
      <c r="V2" s="2">
        <f>SUM(R2:U2)</f>
        <v>6.2244883839264631E-2</v>
      </c>
      <c r="W2" s="2">
        <f>SUM(Q2:U2)</f>
        <v>1.1452986500119424</v>
      </c>
    </row>
    <row r="3" spans="1:23" x14ac:dyDescent="0.2">
      <c r="A3">
        <v>0.8</v>
      </c>
      <c r="B3" s="2">
        <f>AVERAGE('S3-Tabula'!B3,'S4-XCare'!B3,'S1-UEnrollment'!B3,'S2-VillasanteLab'!B3)</f>
        <v>13.04346348096348</v>
      </c>
      <c r="C3" s="2">
        <f>AVERAGE('S3-Tabula'!C3,'S4-XCare'!C3,'S1-UEnrollment'!C3,'S2-VillasanteLab'!C3)</f>
        <v>0</v>
      </c>
      <c r="D3" s="2">
        <f>AVERAGE('S3-Tabula'!D3,'S4-XCare'!D3,'S1-UEnrollment'!D3,'S2-VillasanteLab'!D3)</f>
        <v>62.294726107226104</v>
      </c>
      <c r="E3" s="2">
        <f>AVERAGE('S3-Tabula'!E3,'S4-XCare'!E3,'S1-UEnrollment'!E3,'S2-VillasanteLab'!E3)</f>
        <v>38.366015928515928</v>
      </c>
      <c r="F3" s="2">
        <f>AVERAGE('S3-Tabula'!F3,'S4-XCare'!F3,'S1-UEnrollment'!F3,'S2-VillasanteLab'!F3)</f>
        <v>0.10341725457664055</v>
      </c>
      <c r="G3" s="2">
        <f>AVERAGE('S3-Tabula'!G3,'S4-XCare'!G3,'S1-UEnrollment'!G3,'S2-VillasanteLab'!G3)</f>
        <v>3.6414019050305373</v>
      </c>
      <c r="H3" s="2">
        <f>AVERAGE('S3-Tabula'!H3,'S4-XCare'!H3,'S1-UEnrollment'!H3,'S2-VillasanteLab'!H3)</f>
        <v>2.9790209790209792</v>
      </c>
      <c r="I3" s="2">
        <f>AVERAGE('S3-Tabula'!I3,'S4-XCare'!I3,'S1-UEnrollment'!I3,'S2-VillasanteLab'!I3)</f>
        <v>179208625.40299633</v>
      </c>
      <c r="J3" s="2">
        <f>AVERAGE('S3-Tabula'!J3,'S4-XCare'!J3,'S1-UEnrollment'!J3,'S2-VillasanteLab'!J3)</f>
        <v>179.20862540299629</v>
      </c>
      <c r="K3" s="2">
        <f>AVERAGE('S3-Tabula'!K3,'S4-XCare'!K3,'S1-UEnrollment'!K3,'S2-VillasanteLab'!K3)</f>
        <v>11.518987956487958</v>
      </c>
      <c r="L3" s="2">
        <f>AVERAGE('S3-Tabula'!L3,'S4-XCare'!L3,'S1-UEnrollment'!L3,'S2-VillasanteLab'!L3)</f>
        <v>0.75262237762237771</v>
      </c>
      <c r="M3" s="2">
        <f>AVERAGE('S3-Tabula'!M3,'S4-XCare'!M3,'S1-UEnrollment'!M3,'S2-VillasanteLab'!M3)</f>
        <v>62.11106254856255</v>
      </c>
      <c r="N3" s="2">
        <f>AVERAGE('S3-Tabula'!N3,'S4-XCare'!N3,'S1-UEnrollment'!N3,'S2-VillasanteLab'!N3)</f>
        <v>37.594162781662781</v>
      </c>
      <c r="O3" s="2">
        <f>AVERAGE('S3-Tabula'!O3,'S4-XCare'!O3,'S1-UEnrollment'!O3,'S2-VillasanteLab'!O3)</f>
        <v>0.12995767930320851</v>
      </c>
      <c r="P3" s="2">
        <f>AVERAGE('S3-Tabula'!P3,'S4-XCare'!P3,'S1-UEnrollment'!P3,'S2-VillasanteLab'!P3)</f>
        <v>4.7476427471804783</v>
      </c>
      <c r="Q3" s="2">
        <f t="shared" ref="Q3:Q10" si="0">STANDARDIZE(K3,AVERAGE(K$2:K$10),STDEVA(K$2:K$10))</f>
        <v>1.0024029657575912</v>
      </c>
      <c r="R3" s="2">
        <f t="shared" ref="R3:S10" si="1">-STANDARDIZE(M3,AVERAGE(M$2:M$10),STDEVA(M$2:M$10))</f>
        <v>-0.91829259114826678</v>
      </c>
      <c r="S3" s="2">
        <f t="shared" si="1"/>
        <v>-0.92842900173250242</v>
      </c>
      <c r="T3" s="2">
        <f t="shared" ref="T3:T10" si="2">STANDARDIZE(O3,AVERAGE(O$2:O$10),STDEVA(O$2:O$10))</f>
        <v>-0.86551497488123164</v>
      </c>
      <c r="U3" s="2">
        <f t="shared" ref="U3:U10" si="3">-STANDARDIZE(P3,AVERAGE(P$2:P$10),STDEVA(P$2:P$10))</f>
        <v>0.94135729804213886</v>
      </c>
      <c r="V3" s="2">
        <f t="shared" ref="V3:V10" si="4">SUM(R3:U3)</f>
        <v>-1.7708792697198619</v>
      </c>
      <c r="W3" s="2">
        <f t="shared" ref="W3:W10" si="5">SUM(Q3:U3)</f>
        <v>-0.76847630396227073</v>
      </c>
    </row>
    <row r="4" spans="1:23" x14ac:dyDescent="0.2">
      <c r="A4">
        <v>0.7</v>
      </c>
      <c r="B4" s="2">
        <f>AVERAGE('S3-Tabula'!B4,'S4-XCare'!B4,'S1-UEnrollment'!B4,'S2-VillasanteLab'!B4)</f>
        <v>13.04346348096348</v>
      </c>
      <c r="C4" s="2">
        <f>AVERAGE('S3-Tabula'!C4,'S4-XCare'!C4,'S1-UEnrollment'!C4,'S2-VillasanteLab'!C4)</f>
        <v>0</v>
      </c>
      <c r="D4" s="2">
        <f>AVERAGE('S3-Tabula'!D4,'S4-XCare'!D4,'S1-UEnrollment'!D4,'S2-VillasanteLab'!D4)</f>
        <v>62.294726107226104</v>
      </c>
      <c r="E4" s="2">
        <f>AVERAGE('S3-Tabula'!E4,'S4-XCare'!E4,'S1-UEnrollment'!E4,'S2-VillasanteLab'!E4)</f>
        <v>38.366015928515928</v>
      </c>
      <c r="F4" s="2">
        <f>AVERAGE('S3-Tabula'!F4,'S4-XCare'!F4,'S1-UEnrollment'!F4,'S2-VillasanteLab'!F4)</f>
        <v>0.10341725457664055</v>
      </c>
      <c r="G4" s="2">
        <f>AVERAGE('S3-Tabula'!G4,'S4-XCare'!G4,'S1-UEnrollment'!G4,'S2-VillasanteLab'!G4)</f>
        <v>3.6414019050305373</v>
      </c>
      <c r="H4" s="2">
        <f>AVERAGE('S3-Tabula'!H4,'S4-XCare'!H4,'S1-UEnrollment'!H4,'S2-VillasanteLab'!H4)</f>
        <v>2.9790209790209792</v>
      </c>
      <c r="I4" s="2">
        <f>AVERAGE('S3-Tabula'!I4,'S4-XCare'!I4,'S1-UEnrollment'!I4,'S2-VillasanteLab'!I4)</f>
        <v>187167962.9194833</v>
      </c>
      <c r="J4" s="2">
        <f>AVERAGE('S3-Tabula'!J4,'S4-XCare'!J4,'S1-UEnrollment'!J4,'S2-VillasanteLab'!J4)</f>
        <v>187.1679629194833</v>
      </c>
      <c r="K4" s="2">
        <f>AVERAGE('S3-Tabula'!K4,'S4-XCare'!K4,'S1-UEnrollment'!K4,'S2-VillasanteLab'!K4)</f>
        <v>11.169337606837608</v>
      </c>
      <c r="L4" s="2">
        <f>AVERAGE('S3-Tabula'!L4,'S4-XCare'!L4,'S1-UEnrollment'!L4,'S2-VillasanteLab'!L4)</f>
        <v>0.91355866355866355</v>
      </c>
      <c r="M4" s="2">
        <f>AVERAGE('S3-Tabula'!M4,'S4-XCare'!M4,'S1-UEnrollment'!M4,'S2-VillasanteLab'!M4)</f>
        <v>62.017045454545453</v>
      </c>
      <c r="N4" s="2">
        <f>AVERAGE('S3-Tabula'!N4,'S4-XCare'!N4,'S1-UEnrollment'!N4,'S2-VillasanteLab'!N4)</f>
        <v>37.405448717948715</v>
      </c>
      <c r="O4" s="2">
        <f>AVERAGE('S3-Tabula'!O4,'S4-XCare'!O4,'S1-UEnrollment'!O4,'S2-VillasanteLab'!O4)</f>
        <v>0.1312087817976724</v>
      </c>
      <c r="P4" s="2">
        <f>AVERAGE('S3-Tabula'!P4,'S4-XCare'!P4,'S1-UEnrollment'!P4,'S2-VillasanteLab'!P4)</f>
        <v>5.0321551377795668</v>
      </c>
      <c r="Q4" s="2">
        <f t="shared" si="0"/>
        <v>0.87075804102654897</v>
      </c>
      <c r="R4" s="2">
        <f t="shared" si="1"/>
        <v>-0.81294374480515919</v>
      </c>
      <c r="S4" s="2">
        <f t="shared" si="1"/>
        <v>-0.83473864503897888</v>
      </c>
      <c r="T4" s="2">
        <f t="shared" si="2"/>
        <v>-0.39451474001232822</v>
      </c>
      <c r="U4" s="2">
        <f t="shared" si="3"/>
        <v>0.5317599370449213</v>
      </c>
      <c r="V4" s="2">
        <f t="shared" si="4"/>
        <v>-1.510437192811545</v>
      </c>
      <c r="W4" s="2">
        <f t="shared" si="5"/>
        <v>-0.63967915178499601</v>
      </c>
    </row>
    <row r="5" spans="1:23" x14ac:dyDescent="0.2">
      <c r="A5">
        <v>0.6</v>
      </c>
      <c r="B5" s="2">
        <f>AVERAGE('S3-Tabula'!B5,'S4-XCare'!B5,'S1-UEnrollment'!B5,'S2-VillasanteLab'!B5)</f>
        <v>13.04346348096348</v>
      </c>
      <c r="C5" s="2">
        <f>AVERAGE('S3-Tabula'!C5,'S4-XCare'!C5,'S1-UEnrollment'!C5,'S2-VillasanteLab'!C5)</f>
        <v>0</v>
      </c>
      <c r="D5" s="2">
        <f>AVERAGE('S3-Tabula'!D5,'S4-XCare'!D5,'S1-UEnrollment'!D5,'S2-VillasanteLab'!D5)</f>
        <v>62.294726107226104</v>
      </c>
      <c r="E5" s="2">
        <f>AVERAGE('S3-Tabula'!E5,'S4-XCare'!E5,'S1-UEnrollment'!E5,'S2-VillasanteLab'!E5)</f>
        <v>38.366015928515928</v>
      </c>
      <c r="F5" s="2">
        <f>AVERAGE('S3-Tabula'!F5,'S4-XCare'!F5,'S1-UEnrollment'!F5,'S2-VillasanteLab'!F5)</f>
        <v>0.10341725457664055</v>
      </c>
      <c r="G5" s="2">
        <f>AVERAGE('S3-Tabula'!G5,'S4-XCare'!G5,'S1-UEnrollment'!G5,'S2-VillasanteLab'!G5)</f>
        <v>3.6414019050305373</v>
      </c>
      <c r="H5" s="2">
        <f>AVERAGE('S3-Tabula'!H5,'S4-XCare'!H5,'S1-UEnrollment'!H5,'S2-VillasanteLab'!H5)</f>
        <v>2.9790209790209792</v>
      </c>
      <c r="I5" s="2">
        <f>AVERAGE('S3-Tabula'!I5,'S4-XCare'!I5,'S1-UEnrollment'!I5,'S2-VillasanteLab'!I5)</f>
        <v>182363252.22620437</v>
      </c>
      <c r="J5" s="2">
        <f>AVERAGE('S3-Tabula'!J5,'S4-XCare'!J5,'S1-UEnrollment'!J5,'S2-VillasanteLab'!J5)</f>
        <v>182.36325222620434</v>
      </c>
      <c r="K5" s="2">
        <f>AVERAGE('S3-Tabula'!K5,'S4-XCare'!K5,'S1-UEnrollment'!K5,'S2-VillasanteLab'!K5)</f>
        <v>10.348921911421913</v>
      </c>
      <c r="L5" s="2">
        <f>AVERAGE('S3-Tabula'!L5,'S4-XCare'!L5,'S1-UEnrollment'!L5,'S2-VillasanteLab'!L5)</f>
        <v>1.2475718725718725</v>
      </c>
      <c r="M5" s="2">
        <f>AVERAGE('S3-Tabula'!M5,'S4-XCare'!M5,'S1-UEnrollment'!M5,'S2-VillasanteLab'!M5)</f>
        <v>61.873883061383061</v>
      </c>
      <c r="N5" s="2">
        <f>AVERAGE('S3-Tabula'!N5,'S4-XCare'!N5,'S1-UEnrollment'!N5,'S2-VillasanteLab'!N5)</f>
        <v>36.919046231546226</v>
      </c>
      <c r="O5" s="2">
        <f>AVERAGE('S3-Tabula'!O5,'S4-XCare'!O5,'S1-UEnrollment'!O5,'S2-VillasanteLab'!O5)</f>
        <v>0.13126492365049233</v>
      </c>
      <c r="P5" s="2">
        <f>AVERAGE('S3-Tabula'!P5,'S4-XCare'!P5,'S1-UEnrollment'!P5,'S2-VillasanteLab'!P5)</f>
        <v>5.0767414811928644</v>
      </c>
      <c r="Q5" s="2">
        <f t="shared" si="0"/>
        <v>0.56186785235901771</v>
      </c>
      <c r="R5" s="2">
        <f t="shared" si="1"/>
        <v>-0.65252618332816148</v>
      </c>
      <c r="S5" s="2">
        <f t="shared" si="1"/>
        <v>-0.59325572876457677</v>
      </c>
      <c r="T5" s="2">
        <f t="shared" si="2"/>
        <v>-0.37337912084349589</v>
      </c>
      <c r="U5" s="2">
        <f t="shared" si="3"/>
        <v>0.46757134912385495</v>
      </c>
      <c r="V5" s="2">
        <f t="shared" si="4"/>
        <v>-1.1515896838123794</v>
      </c>
      <c r="W5" s="2">
        <f t="shared" si="5"/>
        <v>-0.58972183145336143</v>
      </c>
    </row>
    <row r="6" spans="1:23" x14ac:dyDescent="0.2">
      <c r="A6">
        <v>0.5</v>
      </c>
      <c r="B6" s="2">
        <f>AVERAGE('S3-Tabula'!B6,'S4-XCare'!B6,'S1-UEnrollment'!B6,'S2-VillasanteLab'!B6)</f>
        <v>13.04346348096348</v>
      </c>
      <c r="C6" s="2">
        <f>AVERAGE('S3-Tabula'!C6,'S4-XCare'!C6,'S1-UEnrollment'!C6,'S2-VillasanteLab'!C6)</f>
        <v>0</v>
      </c>
      <c r="D6" s="2">
        <f>AVERAGE('S3-Tabula'!D6,'S4-XCare'!D6,'S1-UEnrollment'!D6,'S2-VillasanteLab'!D6)</f>
        <v>62.294726107226104</v>
      </c>
      <c r="E6" s="2">
        <f>AVERAGE('S3-Tabula'!E6,'S4-XCare'!E6,'S1-UEnrollment'!E6,'S2-VillasanteLab'!E6)</f>
        <v>38.366015928515928</v>
      </c>
      <c r="F6" s="2">
        <f>AVERAGE('S3-Tabula'!F6,'S4-XCare'!F6,'S1-UEnrollment'!F6,'S2-VillasanteLab'!F6)</f>
        <v>0.10341725457664055</v>
      </c>
      <c r="G6" s="2">
        <f>AVERAGE('S3-Tabula'!G6,'S4-XCare'!G6,'S1-UEnrollment'!G6,'S2-VillasanteLab'!G6)</f>
        <v>3.6414019050305373</v>
      </c>
      <c r="H6" s="2">
        <f>AVERAGE('S3-Tabula'!H6,'S4-XCare'!H6,'S1-UEnrollment'!H6,'S2-VillasanteLab'!H6)</f>
        <v>2.9790209790209792</v>
      </c>
      <c r="I6" s="2">
        <f>AVERAGE('S3-Tabula'!I6,'S4-XCare'!I6,'S1-UEnrollment'!I6,'S2-VillasanteLab'!I6)</f>
        <v>182695707.63170165</v>
      </c>
      <c r="J6" s="2">
        <f>AVERAGE('S3-Tabula'!J6,'S4-XCare'!J6,'S1-UEnrollment'!J6,'S2-VillasanteLab'!J6)</f>
        <v>182.69570763170165</v>
      </c>
      <c r="K6" s="2">
        <f>AVERAGE('S3-Tabula'!K6,'S4-XCare'!K6,'S1-UEnrollment'!K6,'S2-VillasanteLab'!K6)</f>
        <v>9.5756118881118883</v>
      </c>
      <c r="L6" s="2">
        <f>AVERAGE('S3-Tabula'!L6,'S4-XCare'!L6,'S1-UEnrollment'!L6,'S2-VillasanteLab'!L6)</f>
        <v>1.5722610722610724</v>
      </c>
      <c r="M6" s="2">
        <f>AVERAGE('S3-Tabula'!M6,'S4-XCare'!M6,'S1-UEnrollment'!M6,'S2-VillasanteLab'!M6)</f>
        <v>61.713043900543894</v>
      </c>
      <c r="N6" s="2">
        <f>AVERAGE('S3-Tabula'!N6,'S4-XCare'!N6,'S1-UEnrollment'!N6,'S2-VillasanteLab'!N6)</f>
        <v>36.470425407925411</v>
      </c>
      <c r="O6" s="2">
        <f>AVERAGE('S3-Tabula'!O6,'S4-XCare'!O6,'S1-UEnrollment'!O6,'S2-VillasanteLab'!O6)</f>
        <v>0.13134605454151876</v>
      </c>
      <c r="P6" s="2">
        <f>AVERAGE('S3-Tabula'!P6,'S4-XCare'!P6,'S1-UEnrollment'!P6,'S2-VillasanteLab'!P6)</f>
        <v>5.1253024965784872</v>
      </c>
      <c r="Q6" s="2">
        <f t="shared" si="0"/>
        <v>0.27071316049552901</v>
      </c>
      <c r="R6" s="2">
        <f t="shared" si="1"/>
        <v>-0.47230129743540633</v>
      </c>
      <c r="S6" s="2">
        <f t="shared" si="1"/>
        <v>-0.37053017160175095</v>
      </c>
      <c r="T6" s="2">
        <f t="shared" si="2"/>
        <v>-0.34283592482425423</v>
      </c>
      <c r="U6" s="2">
        <f t="shared" si="3"/>
        <v>0.39766063730067674</v>
      </c>
      <c r="V6" s="2">
        <f t="shared" si="4"/>
        <v>-0.78800675656073471</v>
      </c>
      <c r="W6" s="2">
        <f t="shared" si="5"/>
        <v>-0.51729359606520564</v>
      </c>
    </row>
    <row r="7" spans="1:23" x14ac:dyDescent="0.2">
      <c r="A7">
        <v>0.4</v>
      </c>
      <c r="B7" s="2">
        <f>AVERAGE('S3-Tabula'!B7,'S4-XCare'!B7,'S1-UEnrollment'!B7,'S2-VillasanteLab'!B7)</f>
        <v>13.04346348096348</v>
      </c>
      <c r="C7" s="2">
        <f>AVERAGE('S3-Tabula'!C7,'S4-XCare'!C7,'S1-UEnrollment'!C7,'S2-VillasanteLab'!C7)</f>
        <v>0</v>
      </c>
      <c r="D7" s="2">
        <f>AVERAGE('S3-Tabula'!D7,'S4-XCare'!D7,'S1-UEnrollment'!D7,'S2-VillasanteLab'!D7)</f>
        <v>62.294726107226104</v>
      </c>
      <c r="E7" s="2">
        <f>AVERAGE('S3-Tabula'!E7,'S4-XCare'!E7,'S1-UEnrollment'!E7,'S2-VillasanteLab'!E7)</f>
        <v>38.366015928515928</v>
      </c>
      <c r="F7" s="2">
        <f>AVERAGE('S3-Tabula'!F7,'S4-XCare'!F7,'S1-UEnrollment'!F7,'S2-VillasanteLab'!F7)</f>
        <v>0.10341725457664055</v>
      </c>
      <c r="G7" s="2">
        <f>AVERAGE('S3-Tabula'!G7,'S4-XCare'!G7,'S1-UEnrollment'!G7,'S2-VillasanteLab'!G7)</f>
        <v>3.6414019050305373</v>
      </c>
      <c r="H7" s="2">
        <f>AVERAGE('S3-Tabula'!H7,'S4-XCare'!H7,'S1-UEnrollment'!H7,'S2-VillasanteLab'!H7)</f>
        <v>2.9790209790209792</v>
      </c>
      <c r="I7" s="2">
        <f>AVERAGE('S3-Tabula'!I7,'S4-XCare'!I7,'S1-UEnrollment'!I7,'S2-VillasanteLab'!I7)</f>
        <v>173544949.43023992</v>
      </c>
      <c r="J7" s="2">
        <f>AVERAGE('S3-Tabula'!J7,'S4-XCare'!J7,'S1-UEnrollment'!J7,'S2-VillasanteLab'!J7)</f>
        <v>173.54494943023991</v>
      </c>
      <c r="K7" s="2">
        <f>AVERAGE('S3-Tabula'!K7,'S4-XCare'!K7,'S1-UEnrollment'!K7,'S2-VillasanteLab'!K7)</f>
        <v>8.1623445998445998</v>
      </c>
      <c r="L7" s="2">
        <f>AVERAGE('S3-Tabula'!L7,'S4-XCare'!L7,'S1-UEnrollment'!L7,'S2-VillasanteLab'!L7)</f>
        <v>2.0449689199689201</v>
      </c>
      <c r="M7" s="2">
        <f>AVERAGE('S3-Tabula'!M7,'S4-XCare'!M7,'S1-UEnrollment'!M7,'S2-VillasanteLab'!M7)</f>
        <v>61.112422299922301</v>
      </c>
      <c r="N7" s="2">
        <f>AVERAGE('S3-Tabula'!N7,'S4-XCare'!N7,'S1-UEnrollment'!N7,'S2-VillasanteLab'!N7)</f>
        <v>35.529865967365964</v>
      </c>
      <c r="O7" s="2">
        <f>AVERAGE('S3-Tabula'!O7,'S4-XCare'!O7,'S1-UEnrollment'!O7,'S2-VillasanteLab'!O7)</f>
        <v>0.13173923201080073</v>
      </c>
      <c r="P7" s="2">
        <f>AVERAGE('S3-Tabula'!P7,'S4-XCare'!P7,'S1-UEnrollment'!P7,'S2-VillasanteLab'!P7)</f>
        <v>5.2999296655054922</v>
      </c>
      <c r="Q7" s="2">
        <f t="shared" si="0"/>
        <v>-0.26138831166041387</v>
      </c>
      <c r="R7" s="2">
        <f t="shared" si="1"/>
        <v>0.20071240688871309</v>
      </c>
      <c r="S7" s="2">
        <f t="shared" si="1"/>
        <v>9.6426809468798114E-2</v>
      </c>
      <c r="T7" s="2">
        <f t="shared" si="2"/>
        <v>-0.19481713244200202</v>
      </c>
      <c r="U7" s="2">
        <f t="shared" si="3"/>
        <v>0.14625918726082149</v>
      </c>
      <c r="V7" s="2">
        <f t="shared" si="4"/>
        <v>0.24858127117633064</v>
      </c>
      <c r="W7" s="2">
        <f t="shared" si="5"/>
        <v>-1.280704048408321E-2</v>
      </c>
    </row>
    <row r="8" spans="1:23" x14ac:dyDescent="0.2">
      <c r="A8">
        <v>0.3</v>
      </c>
      <c r="B8" s="2">
        <f>AVERAGE('S3-Tabula'!B8,'S4-XCare'!B8,'S1-UEnrollment'!B8,'S2-VillasanteLab'!B8)</f>
        <v>13.04346348096348</v>
      </c>
      <c r="C8" s="2">
        <f>AVERAGE('S3-Tabula'!C8,'S4-XCare'!C8,'S1-UEnrollment'!C8,'S2-VillasanteLab'!C8)</f>
        <v>0</v>
      </c>
      <c r="D8" s="2">
        <f>AVERAGE('S3-Tabula'!D8,'S4-XCare'!D8,'S1-UEnrollment'!D8,'S2-VillasanteLab'!D8)</f>
        <v>62.294726107226104</v>
      </c>
      <c r="E8" s="2">
        <f>AVERAGE('S3-Tabula'!E8,'S4-XCare'!E8,'S1-UEnrollment'!E8,'S2-VillasanteLab'!E8)</f>
        <v>38.366015928515928</v>
      </c>
      <c r="F8" s="2">
        <f>AVERAGE('S3-Tabula'!F8,'S4-XCare'!F8,'S1-UEnrollment'!F8,'S2-VillasanteLab'!F8)</f>
        <v>0.10341725457664055</v>
      </c>
      <c r="G8" s="2">
        <f>AVERAGE('S3-Tabula'!G8,'S4-XCare'!G8,'S1-UEnrollment'!G8,'S2-VillasanteLab'!G8)</f>
        <v>3.6414019050305373</v>
      </c>
      <c r="H8" s="2">
        <f>AVERAGE('S3-Tabula'!H8,'S4-XCare'!H8,'S1-UEnrollment'!H8,'S2-VillasanteLab'!H8)</f>
        <v>2.9790209790209792</v>
      </c>
      <c r="I8" s="2">
        <f>AVERAGE('S3-Tabula'!I8,'S4-XCare'!I8,'S1-UEnrollment'!I8,'S2-VillasanteLab'!I8)</f>
        <v>173197989.45204449</v>
      </c>
      <c r="J8" s="2">
        <f>AVERAGE('S3-Tabula'!J8,'S4-XCare'!J8,'S1-UEnrollment'!J8,'S2-VillasanteLab'!J8)</f>
        <v>173.19798945204448</v>
      </c>
      <c r="K8" s="2">
        <f>AVERAGE('S3-Tabula'!K8,'S4-XCare'!K8,'S1-UEnrollment'!K8,'S2-VillasanteLab'!K8)</f>
        <v>6.2055652680652686</v>
      </c>
      <c r="L8" s="2">
        <f>AVERAGE('S3-Tabula'!L8,'S4-XCare'!L8,'S1-UEnrollment'!L8,'S2-VillasanteLab'!L8)</f>
        <v>2.5013597513597512</v>
      </c>
      <c r="M8" s="2">
        <f>AVERAGE('S3-Tabula'!M8,'S4-XCare'!M8,'S1-UEnrollment'!M8,'S2-VillasanteLab'!M8)</f>
        <v>60.793074980574985</v>
      </c>
      <c r="N8" s="2">
        <f>AVERAGE('S3-Tabula'!N8,'S4-XCare'!N8,'S1-UEnrollment'!N8,'S2-VillasanteLab'!N8)</f>
        <v>34.029477466977468</v>
      </c>
      <c r="O8" s="2">
        <f>AVERAGE('S3-Tabula'!O8,'S4-XCare'!O8,'S1-UEnrollment'!O8,'S2-VillasanteLab'!O8)</f>
        <v>0.13221229158521772</v>
      </c>
      <c r="P8" s="2">
        <f>AVERAGE('S3-Tabula'!P8,'S4-XCare'!P8,'S1-UEnrollment'!P8,'S2-VillasanteLab'!P8)</f>
        <v>5.6243597118334465</v>
      </c>
      <c r="Q8" s="2">
        <f t="shared" si="0"/>
        <v>-0.99812450570383193</v>
      </c>
      <c r="R8" s="2">
        <f t="shared" si="1"/>
        <v>0.55855022380619401</v>
      </c>
      <c r="S8" s="2">
        <f t="shared" si="1"/>
        <v>0.84132059752928667</v>
      </c>
      <c r="T8" s="2">
        <f t="shared" si="2"/>
        <v>-1.6725272148125959E-2</v>
      </c>
      <c r="U8" s="2">
        <f t="shared" si="3"/>
        <v>-0.32080550023599386</v>
      </c>
      <c r="V8" s="2">
        <f t="shared" si="4"/>
        <v>1.062340048951361</v>
      </c>
      <c r="W8" s="2">
        <f t="shared" si="5"/>
        <v>6.4215543247528928E-2</v>
      </c>
    </row>
    <row r="9" spans="1:23" x14ac:dyDescent="0.2">
      <c r="A9">
        <v>0.2</v>
      </c>
      <c r="B9" s="2">
        <f>AVERAGE('S3-Tabula'!B9,'S4-XCare'!B9,'S1-UEnrollment'!B9,'S2-VillasanteLab'!B9)</f>
        <v>13.04346348096348</v>
      </c>
      <c r="C9" s="2">
        <f>AVERAGE('S3-Tabula'!C9,'S4-XCare'!C9,'S1-UEnrollment'!C9,'S2-VillasanteLab'!C9)</f>
        <v>0</v>
      </c>
      <c r="D9" s="2">
        <f>AVERAGE('S3-Tabula'!D9,'S4-XCare'!D9,'S1-UEnrollment'!D9,'S2-VillasanteLab'!D9)</f>
        <v>62.294726107226104</v>
      </c>
      <c r="E9" s="2">
        <f>AVERAGE('S3-Tabula'!E9,'S4-XCare'!E9,'S1-UEnrollment'!E9,'S2-VillasanteLab'!E9)</f>
        <v>38.366015928515928</v>
      </c>
      <c r="F9" s="2">
        <f>AVERAGE('S3-Tabula'!F9,'S4-XCare'!F9,'S1-UEnrollment'!F9,'S2-VillasanteLab'!F9)</f>
        <v>0.10341725457664055</v>
      </c>
      <c r="G9" s="2">
        <f>AVERAGE('S3-Tabula'!G9,'S4-XCare'!G9,'S1-UEnrollment'!G9,'S2-VillasanteLab'!G9)</f>
        <v>3.6414019050305373</v>
      </c>
      <c r="H9" s="2">
        <f>AVERAGE('S3-Tabula'!H9,'S4-XCare'!H9,'S1-UEnrollment'!H9,'S2-VillasanteLab'!H9)</f>
        <v>2.9790209790209792</v>
      </c>
      <c r="I9" s="2">
        <f>AVERAGE('S3-Tabula'!I9,'S4-XCare'!I9,'S1-UEnrollment'!I9,'S2-VillasanteLab'!I9)</f>
        <v>195962950.33177933</v>
      </c>
      <c r="J9" s="2">
        <f>AVERAGE('S3-Tabula'!J9,'S4-XCare'!J9,'S1-UEnrollment'!J9,'S2-VillasanteLab'!J9)</f>
        <v>195.96295033177933</v>
      </c>
      <c r="K9" s="2">
        <f>AVERAGE('S3-Tabula'!K9,'S4-XCare'!K9,'S1-UEnrollment'!K9,'S2-VillasanteLab'!K9)</f>
        <v>4.2925407925407919</v>
      </c>
      <c r="L9" s="2">
        <f>AVERAGE('S3-Tabula'!L9,'S4-XCare'!L9,'S1-UEnrollment'!L9,'S2-VillasanteLab'!L9)</f>
        <v>2.4016851204351202</v>
      </c>
      <c r="M9" s="2">
        <f>AVERAGE('S3-Tabula'!M9,'S4-XCare'!M9,'S1-UEnrollment'!M9,'S2-VillasanteLab'!M9)</f>
        <v>59.918269230769226</v>
      </c>
      <c r="N9" s="2">
        <f>AVERAGE('S3-Tabula'!N9,'S4-XCare'!N9,'S1-UEnrollment'!N9,'S2-VillasanteLab'!N9)</f>
        <v>32.016778360528363</v>
      </c>
      <c r="O9" s="2">
        <f>AVERAGE('S3-Tabula'!O9,'S4-XCare'!O9,'S1-UEnrollment'!O9,'S2-VillasanteLab'!O9)</f>
        <v>0.13790136401889971</v>
      </c>
      <c r="P9" s="2">
        <f>AVERAGE('S3-Tabula'!P9,'S4-XCare'!P9,'S1-UEnrollment'!P9,'S2-VillasanteLab'!P9)</f>
        <v>6.62787138296249</v>
      </c>
      <c r="Q9" s="2">
        <f t="shared" si="0"/>
        <v>-1.7183868001385467</v>
      </c>
      <c r="R9" s="2">
        <f t="shared" si="1"/>
        <v>1.5387951194801071</v>
      </c>
      <c r="S9" s="2">
        <f t="shared" si="1"/>
        <v>1.8405598353937689</v>
      </c>
      <c r="T9" s="2">
        <f t="shared" si="2"/>
        <v>2.1250292717900505</v>
      </c>
      <c r="U9" s="2">
        <f t="shared" si="3"/>
        <v>-1.7655078956531471</v>
      </c>
      <c r="V9" s="2">
        <f t="shared" si="4"/>
        <v>3.7388763310107795</v>
      </c>
      <c r="W9" s="2">
        <f t="shared" si="5"/>
        <v>2.0204895308722324</v>
      </c>
    </row>
    <row r="10" spans="1:23" x14ac:dyDescent="0.2">
      <c r="A10">
        <v>0.1</v>
      </c>
      <c r="B10" s="2">
        <f>AVERAGE('S3-Tabula'!B10,'S4-XCare'!B10,'S1-UEnrollment'!B10,'S2-VillasanteLab'!B10)</f>
        <v>13.04346348096348</v>
      </c>
      <c r="C10" s="2">
        <f>AVERAGE('S3-Tabula'!C10,'S4-XCare'!C10,'S1-UEnrollment'!C10,'S2-VillasanteLab'!C10)</f>
        <v>0</v>
      </c>
      <c r="D10" s="2">
        <f>AVERAGE('S3-Tabula'!D10,'S4-XCare'!D10,'S1-UEnrollment'!D10,'S2-VillasanteLab'!D10)</f>
        <v>62.294726107226104</v>
      </c>
      <c r="E10" s="2">
        <f>AVERAGE('S3-Tabula'!E10,'S4-XCare'!E10,'S1-UEnrollment'!E10,'S2-VillasanteLab'!E10)</f>
        <v>38.366015928515935</v>
      </c>
      <c r="F10" s="2">
        <f>AVERAGE('S3-Tabula'!F10,'S4-XCare'!F10,'S1-UEnrollment'!F10,'S2-VillasanteLab'!F10)</f>
        <v>0.10341725457664055</v>
      </c>
      <c r="G10" s="2">
        <f>AVERAGE('S3-Tabula'!G10,'S4-XCare'!G10,'S1-UEnrollment'!G10,'S2-VillasanteLab'!G10)</f>
        <v>3.6414019050305373</v>
      </c>
      <c r="H10" s="2">
        <f>AVERAGE('S3-Tabula'!H10,'S4-XCare'!H10,'S1-UEnrollment'!H10,'S2-VillasanteLab'!H10)</f>
        <v>2.9790209790209792</v>
      </c>
      <c r="I10" s="2">
        <f>AVERAGE('S3-Tabula'!I10,'S4-XCare'!I10,'S1-UEnrollment'!I10,'S2-VillasanteLab'!I10)</f>
        <v>181838525.93045843</v>
      </c>
      <c r="J10" s="2">
        <f>AVERAGE('S3-Tabula'!J10,'S4-XCare'!J10,'S1-UEnrollment'!J10,'S2-VillasanteLab'!J10)</f>
        <v>181.83852593045842</v>
      </c>
      <c r="K10" s="2">
        <f>AVERAGE('S3-Tabula'!K10,'S4-XCare'!K10,'S1-UEnrollment'!K10,'S2-VillasanteLab'!K10)</f>
        <v>6.7028457653457654</v>
      </c>
      <c r="L10" s="2">
        <f>AVERAGE('S3-Tabula'!L10,'S4-XCare'!L10,'S1-UEnrollment'!L10,'S2-VillasanteLab'!L10)</f>
        <v>1.8153409090909092</v>
      </c>
      <c r="M10" s="2">
        <f>AVERAGE('S3-Tabula'!M10,'S4-XCare'!M10,'S1-UEnrollment'!M10,'S2-VillasanteLab'!M10)</f>
        <v>59.95481254856255</v>
      </c>
      <c r="N10" s="2">
        <f>AVERAGE('S3-Tabula'!N10,'S4-XCare'!N10,'S1-UEnrollment'!N10,'S2-VillasanteLab'!N10)</f>
        <v>33.840739121989124</v>
      </c>
      <c r="O10" s="2">
        <f>AVERAGE('S3-Tabula'!O10,'S4-XCare'!O10,'S1-UEnrollment'!O10,'S2-VillasanteLab'!O10)</f>
        <v>0.13517764242356514</v>
      </c>
      <c r="P10" s="2">
        <f>AVERAGE('S3-Tabula'!P10,'S4-XCare'!P10,'S1-UEnrollment'!P10,'S2-VillasanteLab'!P10)</f>
        <v>6.4093271433570065</v>
      </c>
      <c r="Q10" s="2">
        <f t="shared" si="0"/>
        <v>-0.81089616830857225</v>
      </c>
      <c r="R10" s="2">
        <f t="shared" si="1"/>
        <v>1.4978472853513884</v>
      </c>
      <c r="S10" s="2">
        <f t="shared" si="1"/>
        <v>0.93502300908084957</v>
      </c>
      <c r="T10" s="2">
        <f t="shared" si="2"/>
        <v>1.0996348562271501</v>
      </c>
      <c r="U10" s="2">
        <f t="shared" si="3"/>
        <v>-1.4508813740627851</v>
      </c>
      <c r="V10" s="2">
        <f t="shared" si="4"/>
        <v>2.081623776596603</v>
      </c>
      <c r="W10" s="2">
        <f t="shared" si="5"/>
        <v>1.2707276082880306</v>
      </c>
    </row>
  </sheetData>
  <conditionalFormatting sqref="V2:V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G13" zoomScaleNormal="100" workbookViewId="0">
      <selection activeCell="S2" sqref="S2:X10"/>
    </sheetView>
  </sheetViews>
  <sheetFormatPr baseColWidth="10" defaultRowHeight="12.75" x14ac:dyDescent="0.2"/>
  <cols>
    <col min="2" max="8" width="11.5703125" bestFit="1" customWidth="1"/>
    <col min="9" max="9" width="16.7109375" bestFit="1" customWidth="1"/>
    <col min="10" max="10" width="16.7109375" customWidth="1"/>
    <col min="11" max="17" width="11.5703125" bestFit="1" customWidth="1"/>
    <col min="18" max="19" width="11.5703125" customWidth="1"/>
  </cols>
  <sheetData>
    <row r="1" spans="1:25" x14ac:dyDescent="0.2">
      <c r="A1" s="1" t="s">
        <v>15</v>
      </c>
      <c r="B1" s="1" t="s">
        <v>0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14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3" t="s">
        <v>16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</row>
    <row r="2" spans="1:25" x14ac:dyDescent="0.2">
      <c r="A2">
        <v>0.9</v>
      </c>
      <c r="B2" s="2">
        <f>HARMEAN('S3-Tabula'!B2,'S4-XCare'!B2,'S1-UEnrollment'!B2,'S2-VillasanteLab'!B2)</f>
        <v>8.9829836140903083</v>
      </c>
      <c r="C2" s="2">
        <v>0</v>
      </c>
      <c r="D2" s="2">
        <f>HARMEAN('S3-Tabula'!D2,'S4-XCare'!D2,'S1-UEnrollment'!D2,'S2-VillasanteLab'!D2)</f>
        <v>31.322285637518267</v>
      </c>
      <c r="E2" s="2">
        <f>HARMEAN('S3-Tabula'!E2,'S4-XCare'!E2,'S1-UEnrollment'!E2,'S2-VillasanteLab'!E2)</f>
        <v>23.295624453727704</v>
      </c>
      <c r="F2" s="2">
        <f>HARMEAN('S3-Tabula'!F2,'S4-XCare'!F2,'S1-UEnrollment'!F2,'S2-VillasanteLab'!F2)</f>
        <v>8.9881599451571592E-2</v>
      </c>
      <c r="G2" s="2">
        <f>HARMEAN('S3-Tabula'!G2,'S4-XCare'!G2,'S1-UEnrollment'!G2,'S2-VillasanteLab'!G2)</f>
        <v>3.5909838487642478</v>
      </c>
      <c r="H2" s="2">
        <f>HARMEAN('S3-Tabula'!H2,'S4-XCare'!H2,'S1-UEnrollment'!H2,'S2-VillasanteLab'!H2)</f>
        <v>2.8632974316487161</v>
      </c>
      <c r="I2" s="2">
        <f>HARMEAN('S3-Tabula'!I2,'S4-XCare'!I2,'S1-UEnrollment'!I2,'S2-VillasanteLab'!I2)</f>
        <v>60913320.519525766</v>
      </c>
      <c r="J2" s="5">
        <f>I2/1000000</f>
        <v>60.913320519525769</v>
      </c>
      <c r="K2" s="2">
        <f>HARMEAN('S3-Tabula'!K2,'S4-XCare'!K2,'S1-UEnrollment'!K2,'S2-VillasanteLab'!K2)</f>
        <v>7.8070016275177885</v>
      </c>
      <c r="L2" s="2">
        <f>HARMEAN('S3-Tabula'!L2,'S4-XCare'!L2,'S1-UEnrollment'!L2,'S2-VillasanteLab'!L2)</f>
        <v>0.55036855036855037</v>
      </c>
      <c r="M2" s="2">
        <f>HARMEAN('S3-Tabula'!M2,'S4-XCare'!M2,'S1-UEnrollment'!M2,'S2-VillasanteLab'!M2)</f>
        <v>31.091689283970965</v>
      </c>
      <c r="N2" s="2">
        <f>HARMEAN('S3-Tabula'!N2,'S4-XCare'!N2,'S1-UEnrollment'!N2,'S2-VillasanteLab'!N2)</f>
        <v>22.676019391346117</v>
      </c>
      <c r="O2" s="2">
        <f>HARMEAN('S3-Tabula'!O2,'S4-XCare'!O2,'S1-UEnrollment'!O2,'S2-VillasanteLab'!O2)</f>
        <v>0.1136027575501721</v>
      </c>
      <c r="P2" s="2">
        <f>HARMEAN('S3-Tabula'!P2,'S4-XCare'!P2,'S1-UEnrollment'!P2,'S2-VillasanteLab'!P2)</f>
        <v>4.581652335884792</v>
      </c>
      <c r="Q2" s="2">
        <f>HARMEAN('S3-Tabula'!Q2,'S4-XCare'!Q2,'S1-UEnrollment'!Q2,'S2-VillasanteLab'!Q2)</f>
        <v>2.7741965743816279</v>
      </c>
      <c r="R2" s="2">
        <f>STANDARDIZE(I2,AVERAGE(I$2:I$10),STDEV(I$2:I$10))</f>
        <v>1.0476812458582296E-2</v>
      </c>
      <c r="S2" s="4">
        <f>(L2-MIN(L$2:L$10))/(MAX(L$2:L$10)-MIN(L$2:L$10))</f>
        <v>0</v>
      </c>
      <c r="T2" s="4">
        <f>(N2-MAX(N$2:N$10))/(MIN(N$2:N$10)-MAX(N$2:N$10))</f>
        <v>0</v>
      </c>
      <c r="U2" s="4">
        <f t="shared" ref="U2:V10" si="0">(O2-MIN(O$2:O$10))/(MAX(O$2:O$10)-MIN(O$2:O$10))</f>
        <v>0</v>
      </c>
      <c r="V2" s="4">
        <f t="shared" si="0"/>
        <v>0</v>
      </c>
      <c r="W2" s="4">
        <f>(Q2-MAX(Q$2:Q$10))/(MIN(Q$2:Q$10)-MAX(Q$2:Q$10))</f>
        <v>0</v>
      </c>
      <c r="X2" s="4">
        <f>0.2*S2+0.2*T2+0.2*U2+0.2*V2+0.2*W2</f>
        <v>0</v>
      </c>
      <c r="Y2" s="2">
        <f>SUM(S2:W2)</f>
        <v>0</v>
      </c>
    </row>
    <row r="3" spans="1:25" x14ac:dyDescent="0.2">
      <c r="A3">
        <v>0.8</v>
      </c>
      <c r="B3" s="2">
        <f>HARMEAN('S3-Tabula'!B3,'S4-XCare'!B3,'S1-UEnrollment'!B3,'S2-VillasanteLab'!B3)</f>
        <v>8.9829836140903083</v>
      </c>
      <c r="C3" s="2">
        <v>0</v>
      </c>
      <c r="D3" s="2">
        <f>HARMEAN('S3-Tabula'!D3,'S4-XCare'!D3,'S1-UEnrollment'!D3,'S2-VillasanteLab'!D3)</f>
        <v>31.322285637518267</v>
      </c>
      <c r="E3" s="2">
        <f>HARMEAN('S3-Tabula'!E3,'S4-XCare'!E3,'S1-UEnrollment'!E3,'S2-VillasanteLab'!E3)</f>
        <v>23.295624453727704</v>
      </c>
      <c r="F3" s="2">
        <f>HARMEAN('S3-Tabula'!F3,'S4-XCare'!F3,'S1-UEnrollment'!F3,'S2-VillasanteLab'!F3)</f>
        <v>8.9881599451571592E-2</v>
      </c>
      <c r="G3" s="2">
        <f>HARMEAN('S3-Tabula'!G3,'S4-XCare'!G3,'S1-UEnrollment'!G3,'S2-VillasanteLab'!G3)</f>
        <v>3.5909838487642478</v>
      </c>
      <c r="H3" s="2">
        <f>HARMEAN('S3-Tabula'!H3,'S4-XCare'!H3,'S1-UEnrollment'!H3,'S2-VillasanteLab'!H3)</f>
        <v>2.8632974316487161</v>
      </c>
      <c r="I3" s="2">
        <f>HARMEAN('S3-Tabula'!I3,'S4-XCare'!I3,'S1-UEnrollment'!I3,'S2-VillasanteLab'!I3)</f>
        <v>59492739.548167773</v>
      </c>
      <c r="J3" s="5">
        <f t="shared" ref="J3:J10" si="1">I3/1000000</f>
        <v>59.492739548167769</v>
      </c>
      <c r="K3" s="2">
        <f>HARMEAN('S3-Tabula'!K3,'S4-XCare'!K3,'S1-UEnrollment'!K3,'S2-VillasanteLab'!K3)</f>
        <v>7.7108129366299627</v>
      </c>
      <c r="L3" s="2">
        <f>HARMEAN('S3-Tabula'!L3,'S4-XCare'!L3,'S1-UEnrollment'!L3,'S2-VillasanteLab'!L3)</f>
        <v>0.60722891566265058</v>
      </c>
      <c r="M3" s="2">
        <f>HARMEAN('S3-Tabula'!M3,'S4-XCare'!M3,'S1-UEnrollment'!M3,'S2-VillasanteLab'!M3)</f>
        <v>31.083344279514588</v>
      </c>
      <c r="N3" s="2">
        <f>HARMEAN('S3-Tabula'!N3,'S4-XCare'!N3,'S1-UEnrollment'!N3,'S2-VillasanteLab'!N3)</f>
        <v>22.634494465365151</v>
      </c>
      <c r="O3" s="2">
        <f>HARMEAN('S3-Tabula'!O3,'S4-XCare'!O3,'S1-UEnrollment'!O3,'S2-VillasanteLab'!O3)</f>
        <v>0.11388932306216205</v>
      </c>
      <c r="P3" s="2">
        <f>HARMEAN('S3-Tabula'!P3,'S4-XCare'!P3,'S1-UEnrollment'!P3,'S2-VillasanteLab'!P3)</f>
        <v>4.6425589877568418</v>
      </c>
      <c r="Q3" s="2">
        <f>HARMEAN('S3-Tabula'!Q3,'S4-XCare'!Q3,'S1-UEnrollment'!Q3,'S2-VillasanteLab'!Q3)</f>
        <v>2.7741965743816279</v>
      </c>
      <c r="R3" s="2">
        <f t="shared" ref="R3:R10" si="2">STANDARDIZE(I3,AVERAGE(I$2:I$10),STDEV(I$2:I$10))</f>
        <v>-0.53820883922971485</v>
      </c>
      <c r="S3" s="4">
        <f t="shared" ref="S3:S10" si="3">(L3-MIN(L$2:L$10))/(MAX(L$2:L$10)-MIN(L$2:L$10))</f>
        <v>5.3500286130317973E-2</v>
      </c>
      <c r="T3" s="4">
        <f t="shared" ref="T3:T10" si="4">(N3-MAX(N$2:N$10))/(MIN(N$2:N$10)-MAX(N$2:N$10))</f>
        <v>9.1560732247652245E-3</v>
      </c>
      <c r="U3" s="4">
        <f t="shared" si="0"/>
        <v>3.9166006734392425E-2</v>
      </c>
      <c r="V3" s="4">
        <f t="shared" ref="V3:V10" si="5">(P3-MIN(P$2:P$10))/(MAX(P$2:P$10)-MIN(P$2:P$10))</f>
        <v>4.1642849605622756E-2</v>
      </c>
      <c r="W3" s="4">
        <f t="shared" ref="W3:W10" si="6">(Q3-MAX(Q$2:Q$10))/(MIN(Q$2:Q$10)-MAX(Q$2:Q$10))</f>
        <v>0</v>
      </c>
      <c r="X3" s="4">
        <f t="shared" ref="X3:X10" si="7">0.2*S3+0.2*T3+0.2*U3+0.2*V3+0.2*W3</f>
        <v>2.8693043139019679E-2</v>
      </c>
      <c r="Y3" s="2">
        <f t="shared" ref="Y3:Y10" si="8">SUM(S3:W3)</f>
        <v>0.14346521569509837</v>
      </c>
    </row>
    <row r="4" spans="1:25" x14ac:dyDescent="0.2">
      <c r="A4">
        <v>0.7</v>
      </c>
      <c r="B4" s="2">
        <f>HARMEAN('S3-Tabula'!B4,'S4-XCare'!B4,'S1-UEnrollment'!B4,'S2-VillasanteLab'!B4)</f>
        <v>8.9829836140903083</v>
      </c>
      <c r="C4" s="2">
        <v>0</v>
      </c>
      <c r="D4" s="2">
        <f>HARMEAN('S3-Tabula'!D4,'S4-XCare'!D4,'S1-UEnrollment'!D4,'S2-VillasanteLab'!D4)</f>
        <v>31.322285637518267</v>
      </c>
      <c r="E4" s="2">
        <f>HARMEAN('S3-Tabula'!E4,'S4-XCare'!E4,'S1-UEnrollment'!E4,'S2-VillasanteLab'!E4)</f>
        <v>23.295624453727704</v>
      </c>
      <c r="F4" s="2">
        <f>HARMEAN('S3-Tabula'!F4,'S4-XCare'!F4,'S1-UEnrollment'!F4,'S2-VillasanteLab'!F4)</f>
        <v>8.9881599451571592E-2</v>
      </c>
      <c r="G4" s="2">
        <f>HARMEAN('S3-Tabula'!G4,'S4-XCare'!G4,'S1-UEnrollment'!G4,'S2-VillasanteLab'!G4)</f>
        <v>3.5909838487642478</v>
      </c>
      <c r="H4" s="2">
        <f>HARMEAN('S3-Tabula'!H4,'S4-XCare'!H4,'S1-UEnrollment'!H4,'S2-VillasanteLab'!H4)</f>
        <v>2.8632974316487161</v>
      </c>
      <c r="I4" s="2">
        <f>HARMEAN('S3-Tabula'!I4,'S4-XCare'!I4,'S1-UEnrollment'!I4,'S2-VillasanteLab'!I4)</f>
        <v>60409884.587353244</v>
      </c>
      <c r="J4" s="5">
        <f t="shared" si="1"/>
        <v>60.409884587353247</v>
      </c>
      <c r="K4" s="2">
        <f>HARMEAN('S3-Tabula'!K4,'S4-XCare'!K4,'S1-UEnrollment'!K4,'S2-VillasanteLab'!K4)</f>
        <v>7.5265981752302427</v>
      </c>
      <c r="L4" s="2">
        <f>HARMEAN('S3-Tabula'!L4,'S4-XCare'!L4,'S1-UEnrollment'!L4,'S2-VillasanteLab'!L4)</f>
        <v>0.71122163506372393</v>
      </c>
      <c r="M4" s="2">
        <f>HARMEAN('S3-Tabula'!M4,'S4-XCare'!M4,'S1-UEnrollment'!M4,'S2-VillasanteLab'!M4)</f>
        <v>31.063691939917199</v>
      </c>
      <c r="N4" s="2">
        <f>HARMEAN('S3-Tabula'!N4,'S4-XCare'!N4,'S1-UEnrollment'!N4,'S2-VillasanteLab'!N4)</f>
        <v>22.539381679083348</v>
      </c>
      <c r="O4" s="2">
        <f>HARMEAN('S3-Tabula'!O4,'S4-XCare'!O4,'S1-UEnrollment'!O4,'S2-VillasanteLab'!O4)</f>
        <v>0.11475287555070407</v>
      </c>
      <c r="P4" s="2">
        <f>HARMEAN('S3-Tabula'!P4,'S4-XCare'!P4,'S1-UEnrollment'!P4,'S2-VillasanteLab'!P4)</f>
        <v>4.848663725156511</v>
      </c>
      <c r="Q4" s="2">
        <f>HARMEAN('S3-Tabula'!Q4,'S4-XCare'!Q4,'S1-UEnrollment'!Q4,'S2-VillasanteLab'!Q4)</f>
        <v>2.7741965743816279</v>
      </c>
      <c r="R4" s="2">
        <f t="shared" si="2"/>
        <v>-0.18397044404896293</v>
      </c>
      <c r="S4" s="4">
        <f t="shared" si="3"/>
        <v>0.15134770963261779</v>
      </c>
      <c r="T4" s="4">
        <f t="shared" si="4"/>
        <v>3.0128046448915452E-2</v>
      </c>
      <c r="U4" s="4">
        <f t="shared" si="0"/>
        <v>0.15719103475285032</v>
      </c>
      <c r="V4" s="4">
        <f t="shared" si="5"/>
        <v>0.18255994681482685</v>
      </c>
      <c r="W4" s="4">
        <f t="shared" si="6"/>
        <v>0</v>
      </c>
      <c r="X4" s="4">
        <f t="shared" si="7"/>
        <v>0.10424534752984208</v>
      </c>
      <c r="Y4" s="2">
        <f t="shared" si="8"/>
        <v>0.52122673764921035</v>
      </c>
    </row>
    <row r="5" spans="1:25" x14ac:dyDescent="0.2">
      <c r="A5">
        <v>0.6</v>
      </c>
      <c r="B5" s="2">
        <f>HARMEAN('S3-Tabula'!B5,'S4-XCare'!B5,'S1-UEnrollment'!B5,'S2-VillasanteLab'!B5)</f>
        <v>8.9829836140903083</v>
      </c>
      <c r="C5" s="2">
        <v>0</v>
      </c>
      <c r="D5" s="2">
        <f>HARMEAN('S3-Tabula'!D5,'S4-XCare'!D5,'S1-UEnrollment'!D5,'S2-VillasanteLab'!D5)</f>
        <v>31.322285637518267</v>
      </c>
      <c r="E5" s="2">
        <f>HARMEAN('S3-Tabula'!E5,'S4-XCare'!E5,'S1-UEnrollment'!E5,'S2-VillasanteLab'!E5)</f>
        <v>23.295624453727704</v>
      </c>
      <c r="F5" s="2">
        <f>HARMEAN('S3-Tabula'!F5,'S4-XCare'!F5,'S1-UEnrollment'!F5,'S2-VillasanteLab'!F5)</f>
        <v>8.9881599451571592E-2</v>
      </c>
      <c r="G5" s="2">
        <f>HARMEAN('S3-Tabula'!G5,'S4-XCare'!G5,'S1-UEnrollment'!G5,'S2-VillasanteLab'!G5)</f>
        <v>3.5909838487642478</v>
      </c>
      <c r="H5" s="2">
        <f>HARMEAN('S3-Tabula'!H5,'S4-XCare'!H5,'S1-UEnrollment'!H5,'S2-VillasanteLab'!H5)</f>
        <v>2.8632974316487161</v>
      </c>
      <c r="I5" s="2">
        <f>HARMEAN('S3-Tabula'!I5,'S4-XCare'!I5,'S1-UEnrollment'!I5,'S2-VillasanteLab'!I5)</f>
        <v>59686857.378782935</v>
      </c>
      <c r="J5" s="5">
        <f t="shared" si="1"/>
        <v>59.686857378782932</v>
      </c>
      <c r="K5" s="2">
        <f>HARMEAN('S3-Tabula'!K5,'S4-XCare'!K5,'S1-UEnrollment'!K5,'S2-VillasanteLab'!K5)</f>
        <v>6.9871297169124169</v>
      </c>
      <c r="L5" s="2">
        <f>HARMEAN('S3-Tabula'!L5,'S4-XCare'!L5,'S1-UEnrollment'!L5,'S2-VillasanteLab'!L5)</f>
        <v>0.8762772534982104</v>
      </c>
      <c r="M5" s="2">
        <f>HARMEAN('S3-Tabula'!M5,'S4-XCare'!M5,'S1-UEnrollment'!M5,'S2-VillasanteLab'!M5)</f>
        <v>31.011426556738314</v>
      </c>
      <c r="N5" s="2">
        <f>HARMEAN('S3-Tabula'!N5,'S4-XCare'!N5,'S1-UEnrollment'!N5,'S2-VillasanteLab'!N5)</f>
        <v>22.2682552692225</v>
      </c>
      <c r="O5" s="2">
        <f>HARMEAN('S3-Tabula'!O5,'S4-XCare'!O5,'S1-UEnrollment'!O5,'S2-VillasanteLab'!O5)</f>
        <v>0.11485150602707962</v>
      </c>
      <c r="P5" s="2">
        <f>HARMEAN('S3-Tabula'!P5,'S4-XCare'!P5,'S1-UEnrollment'!P5,'S2-VillasanteLab'!P5)</f>
        <v>4.8808442795081941</v>
      </c>
      <c r="Q5" s="2">
        <f>HARMEAN('S3-Tabula'!Q5,'S4-XCare'!Q5,'S1-UEnrollment'!Q5,'S2-VillasanteLab'!Q5)</f>
        <v>2.7741965743816279</v>
      </c>
      <c r="R5" s="2">
        <f t="shared" si="2"/>
        <v>-0.46323270584283588</v>
      </c>
      <c r="S5" s="4">
        <f t="shared" si="3"/>
        <v>0.30664961049075135</v>
      </c>
      <c r="T5" s="4">
        <f t="shared" si="4"/>
        <v>8.9910290563969486E-2</v>
      </c>
      <c r="U5" s="4">
        <f t="shared" si="0"/>
        <v>0.17067123994263833</v>
      </c>
      <c r="V5" s="4">
        <f t="shared" si="5"/>
        <v>0.204562305242079</v>
      </c>
      <c r="W5" s="4">
        <f t="shared" si="6"/>
        <v>0</v>
      </c>
      <c r="X5" s="4">
        <f t="shared" si="7"/>
        <v>0.15435868924788765</v>
      </c>
      <c r="Y5" s="2">
        <f t="shared" si="8"/>
        <v>0.77179344623943813</v>
      </c>
    </row>
    <row r="6" spans="1:25" x14ac:dyDescent="0.2">
      <c r="A6">
        <v>0.5</v>
      </c>
      <c r="B6" s="2">
        <f>HARMEAN('S3-Tabula'!B6,'S4-XCare'!B6,'S1-UEnrollment'!B6,'S2-VillasanteLab'!B6)</f>
        <v>8.9829836140903083</v>
      </c>
      <c r="C6" s="2">
        <v>0</v>
      </c>
      <c r="D6" s="2">
        <f>HARMEAN('S3-Tabula'!D6,'S4-XCare'!D6,'S1-UEnrollment'!D6,'S2-VillasanteLab'!D6)</f>
        <v>31.322285637518267</v>
      </c>
      <c r="E6" s="2">
        <f>HARMEAN('S3-Tabula'!E6,'S4-XCare'!E6,'S1-UEnrollment'!E6,'S2-VillasanteLab'!E6)</f>
        <v>23.295624453727704</v>
      </c>
      <c r="F6" s="2">
        <f>HARMEAN('S3-Tabula'!F6,'S4-XCare'!F6,'S1-UEnrollment'!F6,'S2-VillasanteLab'!F6)</f>
        <v>8.9881599451571592E-2</v>
      </c>
      <c r="G6" s="2">
        <f>HARMEAN('S3-Tabula'!G6,'S4-XCare'!G6,'S1-UEnrollment'!G6,'S2-VillasanteLab'!G6)</f>
        <v>3.5909838487642478</v>
      </c>
      <c r="H6" s="2">
        <f>HARMEAN('S3-Tabula'!H6,'S4-XCare'!H6,'S1-UEnrollment'!H6,'S2-VillasanteLab'!H6)</f>
        <v>2.8632974316487161</v>
      </c>
      <c r="I6" s="2">
        <f>HARMEAN('S3-Tabula'!I6,'S4-XCare'!I6,'S1-UEnrollment'!I6,'S2-VillasanteLab'!I6)</f>
        <v>67643473.811167613</v>
      </c>
      <c r="J6" s="5">
        <f t="shared" si="1"/>
        <v>67.64347381116761</v>
      </c>
      <c r="K6" s="2">
        <f>HARMEAN('S3-Tabula'!K6,'S4-XCare'!K6,'S1-UEnrollment'!K6,'S2-VillasanteLab'!K6)</f>
        <v>6.3809070204456297</v>
      </c>
      <c r="L6" s="2">
        <f>HARMEAN('S3-Tabula'!L6,'S4-XCare'!L6,'S1-UEnrollment'!L6,'S2-VillasanteLab'!L6)</f>
        <v>1.0840652446675032</v>
      </c>
      <c r="M6" s="2">
        <f>HARMEAN('S3-Tabula'!M6,'S4-XCare'!M6,'S1-UEnrollment'!M6,'S2-VillasanteLab'!M6)</f>
        <v>30.671050101651129</v>
      </c>
      <c r="N6" s="2">
        <f>HARMEAN('S3-Tabula'!N6,'S4-XCare'!N6,'S1-UEnrollment'!N6,'S2-VillasanteLab'!N6)</f>
        <v>21.963613289557752</v>
      </c>
      <c r="O6" s="2">
        <f>HARMEAN('S3-Tabula'!O6,'S4-XCare'!O6,'S1-UEnrollment'!O6,'S2-VillasanteLab'!O6)</f>
        <v>0.11496957849345034</v>
      </c>
      <c r="P6" s="2">
        <f>HARMEAN('S3-Tabula'!P6,'S4-XCare'!P6,'S1-UEnrollment'!P6,'S2-VillasanteLab'!P6)</f>
        <v>4.914481335875708</v>
      </c>
      <c r="Q6" s="2">
        <f>HARMEAN('S3-Tabula'!Q6,'S4-XCare'!Q6,'S1-UEnrollment'!Q6,'S2-VillasanteLab'!Q6)</f>
        <v>2.7588484701534104</v>
      </c>
      <c r="R6" s="2">
        <f t="shared" si="2"/>
        <v>2.609933386381714</v>
      </c>
      <c r="S6" s="4">
        <f t="shared" si="3"/>
        <v>0.50215867773824252</v>
      </c>
      <c r="T6" s="4">
        <f t="shared" si="4"/>
        <v>0.15708257822623897</v>
      </c>
      <c r="U6" s="4">
        <f t="shared" si="0"/>
        <v>0.18680865641299135</v>
      </c>
      <c r="V6" s="4">
        <f t="shared" si="5"/>
        <v>0.22756049733496994</v>
      </c>
      <c r="W6" s="4">
        <f t="shared" si="6"/>
        <v>0.31693137989461623</v>
      </c>
      <c r="X6" s="4">
        <f t="shared" si="7"/>
        <v>0.27810835792141181</v>
      </c>
      <c r="Y6" s="2">
        <f t="shared" si="8"/>
        <v>1.3905417896070591</v>
      </c>
    </row>
    <row r="7" spans="1:25" x14ac:dyDescent="0.2">
      <c r="A7">
        <v>0.4</v>
      </c>
      <c r="B7" s="2">
        <f>HARMEAN('S3-Tabula'!B7,'S4-XCare'!B7,'S1-UEnrollment'!B7,'S2-VillasanteLab'!B7)</f>
        <v>8.9829836140903083</v>
      </c>
      <c r="C7" s="2">
        <v>0</v>
      </c>
      <c r="D7" s="2">
        <f>HARMEAN('S3-Tabula'!D7,'S4-XCare'!D7,'S1-UEnrollment'!D7,'S2-VillasanteLab'!D7)</f>
        <v>31.322285637518267</v>
      </c>
      <c r="E7" s="2">
        <f>HARMEAN('S3-Tabula'!E7,'S4-XCare'!E7,'S1-UEnrollment'!E7,'S2-VillasanteLab'!E7)</f>
        <v>23.295624453727704</v>
      </c>
      <c r="F7" s="2">
        <f>HARMEAN('S3-Tabula'!F7,'S4-XCare'!F7,'S1-UEnrollment'!F7,'S2-VillasanteLab'!F7)</f>
        <v>8.9881599451571592E-2</v>
      </c>
      <c r="G7" s="2">
        <f>HARMEAN('S3-Tabula'!G7,'S4-XCare'!G7,'S1-UEnrollment'!G7,'S2-VillasanteLab'!G7)</f>
        <v>3.5909838487642478</v>
      </c>
      <c r="H7" s="2">
        <f>HARMEAN('S3-Tabula'!H7,'S4-XCare'!H7,'S1-UEnrollment'!H7,'S2-VillasanteLab'!H7)</f>
        <v>2.8632974316487161</v>
      </c>
      <c r="I7" s="2">
        <f>HARMEAN('S3-Tabula'!I7,'S4-XCare'!I7,'S1-UEnrollment'!I7,'S2-VillasanteLab'!I7)</f>
        <v>59578339.314060234</v>
      </c>
      <c r="J7" s="5">
        <f t="shared" si="1"/>
        <v>59.57833931406023</v>
      </c>
      <c r="K7" s="2">
        <f>HARMEAN('S3-Tabula'!K7,'S4-XCare'!K7,'S1-UEnrollment'!K7,'S2-VillasanteLab'!K7)</f>
        <v>4.9709526233680021</v>
      </c>
      <c r="L7" s="2">
        <f>HARMEAN('S3-Tabula'!L7,'S4-XCare'!L7,'S1-UEnrollment'!L7,'S2-VillasanteLab'!L7)</f>
        <v>1.4201822027546924</v>
      </c>
      <c r="M7" s="2">
        <f>HARMEAN('S3-Tabula'!M7,'S4-XCare'!M7,'S1-UEnrollment'!M7,'S2-VillasanteLab'!M7)</f>
        <v>29.349546790449146</v>
      </c>
      <c r="N7" s="2">
        <f>HARMEAN('S3-Tabula'!N7,'S4-XCare'!N7,'S1-UEnrollment'!N7,'S2-VillasanteLab'!N7)</f>
        <v>21.112571980912289</v>
      </c>
      <c r="O7" s="2">
        <f>HARMEAN('S3-Tabula'!O7,'S4-XCare'!O7,'S1-UEnrollment'!O7,'S2-VillasanteLab'!O7)</f>
        <v>0.11595201492331268</v>
      </c>
      <c r="P7" s="2">
        <f>HARMEAN('S3-Tabula'!P7,'S4-XCare'!P7,'S1-UEnrollment'!P7,'S2-VillasanteLab'!P7)</f>
        <v>5.0633330266096443</v>
      </c>
      <c r="Q7" s="2">
        <f>HARMEAN('S3-Tabula'!Q7,'S4-XCare'!Q7,'S1-UEnrollment'!Q7,'S2-VillasanteLab'!Q7)</f>
        <v>2.7588484701534104</v>
      </c>
      <c r="R7" s="2">
        <f t="shared" si="2"/>
        <v>-0.5051467580952812</v>
      </c>
      <c r="S7" s="4">
        <f t="shared" si="3"/>
        <v>0.81841330146262703</v>
      </c>
      <c r="T7" s="4">
        <f t="shared" si="4"/>
        <v>0.34473364213974755</v>
      </c>
      <c r="U7" s="4">
        <f t="shared" si="0"/>
        <v>0.32108200829299721</v>
      </c>
      <c r="V7" s="4">
        <f t="shared" si="5"/>
        <v>0.32933277310868614</v>
      </c>
      <c r="W7" s="4">
        <f t="shared" si="6"/>
        <v>0.31693137989461623</v>
      </c>
      <c r="X7" s="4">
        <f t="shared" si="7"/>
        <v>0.42609862097973489</v>
      </c>
      <c r="Y7" s="2">
        <f t="shared" si="8"/>
        <v>2.1304931048986742</v>
      </c>
    </row>
    <row r="8" spans="1:25" x14ac:dyDescent="0.2">
      <c r="A8">
        <v>0.3</v>
      </c>
      <c r="B8" s="2">
        <f>HARMEAN('S3-Tabula'!B8,'S4-XCare'!B8,'S1-UEnrollment'!B8,'S2-VillasanteLab'!B8)</f>
        <v>8.9829836140903083</v>
      </c>
      <c r="C8" s="2">
        <v>0</v>
      </c>
      <c r="D8" s="2">
        <f>HARMEAN('S3-Tabula'!D8,'S4-XCare'!D8,'S1-UEnrollment'!D8,'S2-VillasanteLab'!D8)</f>
        <v>31.322285637518267</v>
      </c>
      <c r="E8" s="2">
        <f>HARMEAN('S3-Tabula'!E8,'S4-XCare'!E8,'S1-UEnrollment'!E8,'S2-VillasanteLab'!E8)</f>
        <v>23.295624453727704</v>
      </c>
      <c r="F8" s="2">
        <f>HARMEAN('S3-Tabula'!F8,'S4-XCare'!F8,'S1-UEnrollment'!F8,'S2-VillasanteLab'!F8)</f>
        <v>8.9881599451571592E-2</v>
      </c>
      <c r="G8" s="2">
        <f>HARMEAN('S3-Tabula'!G8,'S4-XCare'!G8,'S1-UEnrollment'!G8,'S2-VillasanteLab'!G8)</f>
        <v>3.5909838487642478</v>
      </c>
      <c r="H8" s="2">
        <f>HARMEAN('S3-Tabula'!H8,'S4-XCare'!H8,'S1-UEnrollment'!H8,'S2-VillasanteLab'!H8)</f>
        <v>2.8632974316487161</v>
      </c>
      <c r="I8" s="2">
        <f>HARMEAN('S3-Tabula'!I8,'S4-XCare'!I8,'S1-UEnrollment'!I8,'S2-VillasanteLab'!I8)</f>
        <v>59429509.313465774</v>
      </c>
      <c r="J8" s="5">
        <f t="shared" si="1"/>
        <v>59.429509313465772</v>
      </c>
      <c r="K8" s="2">
        <f>HARMEAN('S3-Tabula'!K8,'S4-XCare'!K8,'S1-UEnrollment'!K8,'S2-VillasanteLab'!K8)</f>
        <v>3.6872303032569276</v>
      </c>
      <c r="L8" s="2">
        <f>HARMEAN('S3-Tabula'!L8,'S4-XCare'!L8,'S1-UEnrollment'!L8,'S2-VillasanteLab'!L8)</f>
        <v>1.6131734324882017</v>
      </c>
      <c r="M8" s="2">
        <f>HARMEAN('S3-Tabula'!M8,'S4-XCare'!M8,'S1-UEnrollment'!M8,'S2-VillasanteLab'!M8)</f>
        <v>28.240974813339641</v>
      </c>
      <c r="N8" s="2">
        <f>HARMEAN('S3-Tabula'!N8,'S4-XCare'!N8,'S1-UEnrollment'!N8,'S2-VillasanteLab'!N8)</f>
        <v>20.242781234548918</v>
      </c>
      <c r="O8" s="2">
        <f>HARMEAN('S3-Tabula'!O8,'S4-XCare'!O8,'S1-UEnrollment'!O8,'S2-VillasanteLab'!O8)</f>
        <v>0.11659152030624058</v>
      </c>
      <c r="P8" s="2">
        <f>HARMEAN('S3-Tabula'!P8,'S4-XCare'!P8,'S1-UEnrollment'!P8,'S2-VillasanteLab'!P8)</f>
        <v>5.256633184166474</v>
      </c>
      <c r="Q8" s="2">
        <f>HARMEAN('S3-Tabula'!Q8,'S4-XCare'!Q8,'S1-UEnrollment'!Q8,'S2-VillasanteLab'!Q8)</f>
        <v>2.7427261000429985</v>
      </c>
      <c r="R8" s="2">
        <f t="shared" si="2"/>
        <v>-0.56263090543598326</v>
      </c>
      <c r="S8" s="4">
        <f t="shared" si="3"/>
        <v>1</v>
      </c>
      <c r="T8" s="4">
        <f t="shared" si="4"/>
        <v>0.53651887897741812</v>
      </c>
      <c r="U8" s="4">
        <f t="shared" si="0"/>
        <v>0.40848565976698314</v>
      </c>
      <c r="V8" s="4">
        <f t="shared" si="5"/>
        <v>0.46149517479171487</v>
      </c>
      <c r="W8" s="4">
        <f t="shared" si="6"/>
        <v>0.64985099851893935</v>
      </c>
      <c r="X8" s="4">
        <f t="shared" si="7"/>
        <v>0.61127014241101107</v>
      </c>
      <c r="Y8" s="2">
        <f t="shared" si="8"/>
        <v>3.056350712055055</v>
      </c>
    </row>
    <row r="9" spans="1:25" x14ac:dyDescent="0.2">
      <c r="A9">
        <v>0.2</v>
      </c>
      <c r="B9" s="2">
        <f>HARMEAN('S3-Tabula'!B9,'S4-XCare'!B9,'S1-UEnrollment'!B9,'S2-VillasanteLab'!B9)</f>
        <v>8.9829836140903083</v>
      </c>
      <c r="C9" s="2">
        <v>0</v>
      </c>
      <c r="D9" s="2">
        <f>HARMEAN('S3-Tabula'!D9,'S4-XCare'!D9,'S1-UEnrollment'!D9,'S2-VillasanteLab'!D9)</f>
        <v>31.322285637518267</v>
      </c>
      <c r="E9" s="2">
        <f>HARMEAN('S3-Tabula'!E9,'S4-XCare'!E9,'S1-UEnrollment'!E9,'S2-VillasanteLab'!E9)</f>
        <v>23.295624453727704</v>
      </c>
      <c r="F9" s="2">
        <f>HARMEAN('S3-Tabula'!F9,'S4-XCare'!F9,'S1-UEnrollment'!F9,'S2-VillasanteLab'!F9)</f>
        <v>8.9881599451571592E-2</v>
      </c>
      <c r="G9" s="2">
        <f>HARMEAN('S3-Tabula'!G9,'S4-XCare'!G9,'S1-UEnrollment'!G9,'S2-VillasanteLab'!G9)</f>
        <v>3.5909838487642478</v>
      </c>
      <c r="H9" s="2">
        <f>HARMEAN('S3-Tabula'!H9,'S4-XCare'!H9,'S1-UEnrollment'!H9,'S2-VillasanteLab'!H9)</f>
        <v>2.8632974316487161</v>
      </c>
      <c r="I9" s="2">
        <f>HARMEAN('S3-Tabula'!I9,'S4-XCare'!I9,'S1-UEnrollment'!I9,'S2-VillasanteLab'!I9)</f>
        <v>60601840.795456089</v>
      </c>
      <c r="J9" s="5">
        <f t="shared" si="1"/>
        <v>60.601840795456091</v>
      </c>
      <c r="K9" s="2">
        <f>HARMEAN('S3-Tabula'!K9,'S4-XCare'!K9,'S1-UEnrollment'!K9,'S2-VillasanteLab'!K9)</f>
        <v>2.4895479123696975</v>
      </c>
      <c r="L9" s="2">
        <f>HARMEAN('S3-Tabula'!L9,'S4-XCare'!L9,'S1-UEnrollment'!L9,'S2-VillasanteLab'!L9)</f>
        <v>1.543929982402368</v>
      </c>
      <c r="M9" s="2">
        <f>HARMEAN('S3-Tabula'!M9,'S4-XCare'!M9,'S1-UEnrollment'!M9,'S2-VillasanteLab'!M9)</f>
        <v>26.716979445041002</v>
      </c>
      <c r="N9" s="2">
        <f>HARMEAN('S3-Tabula'!N9,'S4-XCare'!N9,'S1-UEnrollment'!N9,'S2-VillasanteLab'!N9)</f>
        <v>19.046971660297384</v>
      </c>
      <c r="O9" s="2">
        <f>HARMEAN('S3-Tabula'!O9,'S4-XCare'!O9,'S1-UEnrollment'!O9,'S2-VillasanteLab'!O9)</f>
        <v>0.12076563638802437</v>
      </c>
      <c r="P9" s="2">
        <f>HARMEAN('S3-Tabula'!P9,'S4-XCare'!P9,'S1-UEnrollment'!P9,'S2-VillasanteLab'!P9)</f>
        <v>5.8262168586512892</v>
      </c>
      <c r="Q9" s="2">
        <f>HARMEAN('S3-Tabula'!Q9,'S4-XCare'!Q9,'S1-UEnrollment'!Q9,'S2-VillasanteLab'!Q9)</f>
        <v>2.7257693588963043</v>
      </c>
      <c r="R9" s="2">
        <f t="shared" si="2"/>
        <v>-0.1098292164371075</v>
      </c>
      <c r="S9" s="4">
        <f t="shared" si="3"/>
        <v>0.93484838915329871</v>
      </c>
      <c r="T9" s="4">
        <f t="shared" si="4"/>
        <v>0.80018990947464763</v>
      </c>
      <c r="U9" s="4">
        <f t="shared" si="0"/>
        <v>0.97897810121266393</v>
      </c>
      <c r="V9" s="4">
        <f t="shared" si="5"/>
        <v>0.85092862032435124</v>
      </c>
      <c r="W9" s="4">
        <f t="shared" si="6"/>
        <v>1</v>
      </c>
      <c r="X9" s="4">
        <f t="shared" si="7"/>
        <v>0.91298900403299244</v>
      </c>
      <c r="Y9" s="2">
        <f t="shared" si="8"/>
        <v>4.5649450201649611</v>
      </c>
    </row>
    <row r="10" spans="1:25" x14ac:dyDescent="0.2">
      <c r="A10">
        <v>0.1</v>
      </c>
      <c r="B10" s="2">
        <f>HARMEAN('S3-Tabula'!B10,'S4-XCare'!B10,'S1-UEnrollment'!B10,'S2-VillasanteLab'!B10)</f>
        <v>8.9829836140903083</v>
      </c>
      <c r="C10" s="2">
        <v>0</v>
      </c>
      <c r="D10" s="2">
        <f>HARMEAN('S3-Tabula'!D10,'S4-XCare'!D10,'S1-UEnrollment'!D10,'S2-VillasanteLab'!D10)</f>
        <v>31.322285637518267</v>
      </c>
      <c r="E10" s="2">
        <f>HARMEAN('S3-Tabula'!E10,'S4-XCare'!E10,'S1-UEnrollment'!E10,'S2-VillasanteLab'!E10)</f>
        <v>23.295624453727708</v>
      </c>
      <c r="F10" s="2">
        <f>HARMEAN('S3-Tabula'!F10,'S4-XCare'!F10,'S1-UEnrollment'!F10,'S2-VillasanteLab'!F10)</f>
        <v>8.9881599451571606E-2</v>
      </c>
      <c r="G10" s="2">
        <f>HARMEAN('S3-Tabula'!G10,'S4-XCare'!G10,'S1-UEnrollment'!G10,'S2-VillasanteLab'!G10)</f>
        <v>3.5909838487642478</v>
      </c>
      <c r="H10" s="2">
        <f>HARMEAN('S3-Tabula'!H10,'S4-XCare'!H10,'S1-UEnrollment'!H10,'S2-VillasanteLab'!H10)</f>
        <v>2.8632974316487161</v>
      </c>
      <c r="I10" s="2">
        <f>HARMEAN('S3-Tabula'!I10,'S4-XCare'!I10,'S1-UEnrollment'!I10,'S2-VillasanteLab'!I10)</f>
        <v>60219793.388855986</v>
      </c>
      <c r="J10" s="5">
        <f t="shared" si="1"/>
        <v>60.219793388855983</v>
      </c>
      <c r="K10" s="2">
        <f>HARMEAN('S3-Tabula'!K10,'S4-XCare'!K10,'S1-UEnrollment'!K10,'S2-VillasanteLab'!K10)</f>
        <v>2.0484486511109985</v>
      </c>
      <c r="L10" s="2">
        <f>HARMEAN('S3-Tabula'!L10,'S4-XCare'!L10,'S1-UEnrollment'!L10,'S2-VillasanteLab'!L10)</f>
        <v>1.3475280735015311</v>
      </c>
      <c r="M10" s="2">
        <f>HARMEAN('S3-Tabula'!M10,'S4-XCare'!M10,'S1-UEnrollment'!M10,'S2-VillasanteLab'!M10)</f>
        <v>25.417509727121111</v>
      </c>
      <c r="N10" s="2">
        <f>HARMEAN('S3-Tabula'!N10,'S4-XCare'!N10,'S1-UEnrollment'!N10,'S2-VillasanteLab'!N10)</f>
        <v>18.140786332194786</v>
      </c>
      <c r="O10" s="2">
        <f>HARMEAN('S3-Tabula'!O10,'S4-XCare'!O10,'S1-UEnrollment'!O10,'S2-VillasanteLab'!O10)</f>
        <v>0.12091944709509612</v>
      </c>
      <c r="P10" s="2">
        <f>HARMEAN('S3-Tabula'!P10,'S4-XCare'!P10,'S1-UEnrollment'!P10,'S2-VillasanteLab'!P10)</f>
        <v>6.0442480143473434</v>
      </c>
      <c r="Q10" s="2">
        <f>HARMEAN('S3-Tabula'!Q10,'S4-XCare'!Q10,'S1-UEnrollment'!Q10,'S2-VillasanteLab'!Q10)</f>
        <v>2.7608081574677201</v>
      </c>
      <c r="R10" s="2">
        <f t="shared" si="2"/>
        <v>-0.25739132975037593</v>
      </c>
      <c r="S10" s="4">
        <f t="shared" si="3"/>
        <v>0.75005256048798985</v>
      </c>
      <c r="T10" s="4">
        <f t="shared" si="4"/>
        <v>1</v>
      </c>
      <c r="U10" s="4">
        <f t="shared" si="0"/>
        <v>1</v>
      </c>
      <c r="V10" s="4">
        <f t="shared" si="5"/>
        <v>1</v>
      </c>
      <c r="W10" s="4">
        <f t="shared" si="6"/>
        <v>0.27646472711125231</v>
      </c>
      <c r="X10" s="4">
        <f t="shared" si="7"/>
        <v>0.80530345751984844</v>
      </c>
      <c r="Y10" s="2">
        <f t="shared" si="8"/>
        <v>4.0265172875992423</v>
      </c>
    </row>
  </sheetData>
  <conditionalFormatting sqref="X2:X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:Y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7" workbookViewId="0">
      <selection activeCell="F34" sqref="F34:I39"/>
    </sheetView>
  </sheetViews>
  <sheetFormatPr baseColWidth="10" defaultRowHeight="12.75" x14ac:dyDescent="0.2"/>
  <cols>
    <col min="1" max="1" width="7.5703125" bestFit="1" customWidth="1"/>
    <col min="2" max="2" width="9.28515625" bestFit="1" customWidth="1"/>
    <col min="3" max="3" width="7" bestFit="1" customWidth="1"/>
    <col min="4" max="4" width="11.5703125" bestFit="1" customWidth="1"/>
    <col min="5" max="5" width="10" bestFit="1" customWidth="1"/>
    <col min="6" max="6" width="8" customWidth="1"/>
    <col min="7" max="7" width="8" bestFit="1" customWidth="1"/>
    <col min="8" max="9" width="8" customWidth="1"/>
    <col min="10" max="10" width="12.42578125" bestFit="1" customWidth="1"/>
    <col min="11" max="11" width="12.140625" bestFit="1" customWidth="1"/>
  </cols>
  <sheetData>
    <row r="1" spans="1:19" x14ac:dyDescent="0.2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22</v>
      </c>
      <c r="G1" s="1" t="s">
        <v>23</v>
      </c>
      <c r="H1" s="1" t="s">
        <v>23</v>
      </c>
      <c r="I1" s="1"/>
      <c r="J1" s="1" t="s">
        <v>24</v>
      </c>
      <c r="K1" s="1" t="s">
        <v>24</v>
      </c>
      <c r="L1" s="1"/>
      <c r="M1" s="1" t="s">
        <v>25</v>
      </c>
      <c r="N1" s="1" t="s">
        <v>36</v>
      </c>
      <c r="O1" s="1" t="s">
        <v>37</v>
      </c>
      <c r="P1" s="1"/>
      <c r="Q1" s="1" t="s">
        <v>37</v>
      </c>
      <c r="R1" s="1"/>
      <c r="S1" s="1" t="s">
        <v>36</v>
      </c>
    </row>
    <row r="2" spans="1:19" x14ac:dyDescent="0.2">
      <c r="A2" s="3" t="s">
        <v>38</v>
      </c>
      <c r="B2" s="1"/>
      <c r="C2" s="4">
        <v>23.888888888888889</v>
      </c>
      <c r="D2" s="4">
        <v>136.66666666666666</v>
      </c>
      <c r="E2" s="4">
        <v>0</v>
      </c>
      <c r="F2" s="4">
        <v>72.888888888888886</v>
      </c>
      <c r="G2" s="4">
        <v>0.11385407842352799</v>
      </c>
      <c r="H2" s="4">
        <v>0.11</v>
      </c>
      <c r="I2" s="7">
        <f>H2/H2</f>
        <v>1</v>
      </c>
      <c r="J2" s="4">
        <v>4.0719361387966018</v>
      </c>
      <c r="K2" s="4">
        <v>4.0719361387966018</v>
      </c>
      <c r="L2" s="7">
        <f>K2/K2</f>
        <v>1</v>
      </c>
      <c r="M2" s="4">
        <v>4</v>
      </c>
      <c r="N2" s="4">
        <f>F$2-F2</f>
        <v>0</v>
      </c>
      <c r="O2" s="6">
        <f>G2-G$2</f>
        <v>0</v>
      </c>
      <c r="P2" s="8">
        <f>0</f>
        <v>0</v>
      </c>
      <c r="Q2" s="6">
        <f>J2-J$2</f>
        <v>0</v>
      </c>
      <c r="R2" s="8">
        <f>0</f>
        <v>0</v>
      </c>
      <c r="S2" s="4">
        <f>M$2-M2</f>
        <v>0</v>
      </c>
    </row>
    <row r="3" spans="1:19" x14ac:dyDescent="0.2">
      <c r="A3" s="3" t="s">
        <v>27</v>
      </c>
      <c r="B3" s="4">
        <v>422.53852755555556</v>
      </c>
      <c r="C3" s="4">
        <v>8.6666666666666661</v>
      </c>
      <c r="D3" s="4">
        <v>135.11111111111111</v>
      </c>
      <c r="E3" s="4">
        <v>5.2222222222222223</v>
      </c>
      <c r="F3" s="4">
        <v>62.888888888888886</v>
      </c>
      <c r="G3" s="4">
        <v>0.14401724804090354</v>
      </c>
      <c r="H3" s="4">
        <v>0.11</v>
      </c>
      <c r="I3" s="7">
        <f t="shared" ref="I3:I6" si="0">H3/H3</f>
        <v>1</v>
      </c>
      <c r="J3" s="4">
        <v>7.6703820417055582</v>
      </c>
      <c r="K3" s="4">
        <v>4.0719361387966018</v>
      </c>
      <c r="L3" s="7">
        <f t="shared" ref="L3:L5" si="1">K3/K3</f>
        <v>1</v>
      </c>
      <c r="M3" s="4">
        <v>3.5555555555555554</v>
      </c>
      <c r="N3" s="4">
        <f>F$2-F3</f>
        <v>10</v>
      </c>
      <c r="O3" s="4">
        <f>G3-G$2</f>
        <v>3.0163169617375557E-2</v>
      </c>
      <c r="P3" s="7">
        <f>O3/$H$2</f>
        <v>0.27421063288523234</v>
      </c>
      <c r="Q3" s="6">
        <f>J3-J$2</f>
        <v>3.5984459029089564</v>
      </c>
      <c r="R3" s="7">
        <f>Q3/$K$2</f>
        <v>0.88371864888146845</v>
      </c>
      <c r="S3" s="4">
        <f>M$2-M3</f>
        <v>0.44444444444444464</v>
      </c>
    </row>
    <row r="4" spans="1:19" x14ac:dyDescent="0.2">
      <c r="A4" s="3" t="s">
        <v>28</v>
      </c>
      <c r="B4" s="4">
        <v>23.212639954545452</v>
      </c>
      <c r="C4" s="4">
        <v>1.6363636363636365</v>
      </c>
      <c r="D4" s="4">
        <v>10.772727272727273</v>
      </c>
      <c r="E4" s="4">
        <v>1.0909090909090908</v>
      </c>
      <c r="F4" s="4">
        <v>8.3636363636363633</v>
      </c>
      <c r="G4" s="4">
        <v>6.948243928660755E-2</v>
      </c>
      <c r="H4" s="4">
        <v>7.0000000000000007E-2</v>
      </c>
      <c r="I4" s="7">
        <f>H4/H2</f>
        <v>0.63636363636363646</v>
      </c>
      <c r="J4" s="4">
        <v>4.8212962962962935</v>
      </c>
      <c r="K4" s="4">
        <v>4.0719361387966018</v>
      </c>
      <c r="L4" s="7">
        <f>K4/K2</f>
        <v>1</v>
      </c>
      <c r="M4" s="4">
        <v>2.3636363636363638</v>
      </c>
      <c r="N4" s="4">
        <f>F$2-F4</f>
        <v>64.525252525252526</v>
      </c>
      <c r="O4" s="4">
        <v>0.04</v>
      </c>
      <c r="P4" s="7">
        <f t="shared" ref="P4:P6" si="2">O4/$H$2</f>
        <v>0.36363636363636365</v>
      </c>
      <c r="Q4" s="6">
        <f>J4-J$2</f>
        <v>0.74936015749969176</v>
      </c>
      <c r="R4" s="7">
        <f t="shared" ref="R4:R6" si="3">Q4/$K$2</f>
        <v>0.18403042974076544</v>
      </c>
      <c r="S4" s="4">
        <f>M$2-M4</f>
        <v>1.6363636363636362</v>
      </c>
    </row>
    <row r="5" spans="1:19" x14ac:dyDescent="0.2">
      <c r="A5" s="3" t="s">
        <v>29</v>
      </c>
      <c r="B5" s="4">
        <v>186.41910692307692</v>
      </c>
      <c r="C5" s="4">
        <v>3.7692307692307692</v>
      </c>
      <c r="D5" s="4">
        <v>44.53846153846154</v>
      </c>
      <c r="E5" s="4">
        <v>2.6923076923076925</v>
      </c>
      <c r="F5" s="4">
        <v>29.615384615384617</v>
      </c>
      <c r="G5" s="4">
        <v>0.13419177318906675</v>
      </c>
      <c r="H5" s="4">
        <v>0.11</v>
      </c>
      <c r="I5" s="7">
        <f t="shared" si="0"/>
        <v>1</v>
      </c>
      <c r="J5" s="4">
        <v>6.1790598290598266</v>
      </c>
      <c r="K5" s="4">
        <v>4.0719361387966018</v>
      </c>
      <c r="L5" s="7">
        <f t="shared" si="1"/>
        <v>1</v>
      </c>
      <c r="M5" s="4">
        <v>2.4615384615384617</v>
      </c>
      <c r="N5" s="4">
        <f>F$2-F5</f>
        <v>43.273504273504273</v>
      </c>
      <c r="O5" s="4">
        <f>G5-G$2</f>
        <v>2.0337694765538761E-2</v>
      </c>
      <c r="P5" s="7">
        <f t="shared" si="2"/>
        <v>0.18488813423217054</v>
      </c>
      <c r="Q5" s="6">
        <f>J5-J$2</f>
        <v>2.1071236902632249</v>
      </c>
      <c r="R5" s="7">
        <f t="shared" si="3"/>
        <v>0.51747464067202997</v>
      </c>
      <c r="S5" s="4">
        <f>M$2-M5</f>
        <v>1.5384615384615383</v>
      </c>
    </row>
    <row r="6" spans="1:19" x14ac:dyDescent="0.2">
      <c r="A6" s="3" t="s">
        <v>30</v>
      </c>
      <c r="B6" s="4">
        <v>60.621683375000003</v>
      </c>
      <c r="C6" s="4">
        <v>10.75</v>
      </c>
      <c r="D6" s="4">
        <v>52.75</v>
      </c>
      <c r="E6" s="4">
        <v>1</v>
      </c>
      <c r="F6" s="4">
        <v>35.25</v>
      </c>
      <c r="G6" s="4">
        <v>0.18115770582429297</v>
      </c>
      <c r="H6" s="4">
        <v>0.11</v>
      </c>
      <c r="I6" s="7">
        <f t="shared" si="0"/>
        <v>1</v>
      </c>
      <c r="J6" s="4">
        <v>3.8267006802721069</v>
      </c>
      <c r="K6" s="4">
        <v>3.8267006802721069</v>
      </c>
      <c r="L6" s="7">
        <f>K6/K2</f>
        <v>0.93977423757019662</v>
      </c>
      <c r="M6" s="4">
        <v>2.875</v>
      </c>
      <c r="N6" s="4">
        <f>F$2-F6</f>
        <v>37.638888888888886</v>
      </c>
      <c r="O6" s="4">
        <f>G6-G$2</f>
        <v>6.7303627400764982E-2</v>
      </c>
      <c r="P6" s="7">
        <f t="shared" si="2"/>
        <v>0.61185115818877256</v>
      </c>
      <c r="Q6" s="6">
        <v>0.25</v>
      </c>
      <c r="R6" s="7">
        <f t="shared" si="3"/>
        <v>6.1395854816594361E-2</v>
      </c>
      <c r="S6" s="4">
        <f>M$2-M6</f>
        <v>1.125</v>
      </c>
    </row>
    <row r="33" spans="1:9" x14ac:dyDescent="0.2">
      <c r="A33" s="1" t="s">
        <v>31</v>
      </c>
      <c r="B33" s="1" t="s">
        <v>22</v>
      </c>
      <c r="C33" s="1" t="s">
        <v>23</v>
      </c>
      <c r="D33" s="1" t="s">
        <v>24</v>
      </c>
      <c r="E33" s="1" t="s">
        <v>25</v>
      </c>
      <c r="F33" s="1" t="s">
        <v>22</v>
      </c>
      <c r="G33" s="1" t="s">
        <v>23</v>
      </c>
      <c r="H33" s="1" t="s">
        <v>24</v>
      </c>
      <c r="I33" s="1" t="s">
        <v>25</v>
      </c>
    </row>
    <row r="34" spans="1:9" x14ac:dyDescent="0.2">
      <c r="A34" s="3" t="s">
        <v>38</v>
      </c>
      <c r="B34" s="4">
        <v>72.888888888888886</v>
      </c>
      <c r="C34" s="4">
        <v>0.11385407842352799</v>
      </c>
      <c r="D34" s="4">
        <v>4.0719361387966018</v>
      </c>
      <c r="E34" s="4">
        <v>4</v>
      </c>
      <c r="F34" s="7">
        <f>1-(B34/B$34)</f>
        <v>0</v>
      </c>
      <c r="G34" s="7">
        <f t="shared" ref="G34:I34" si="4">1-(C34/C$34)</f>
        <v>0</v>
      </c>
      <c r="H34" s="7">
        <f t="shared" si="4"/>
        <v>0</v>
      </c>
      <c r="I34" s="7">
        <f t="shared" si="4"/>
        <v>0</v>
      </c>
    </row>
    <row r="35" spans="1:9" x14ac:dyDescent="0.2">
      <c r="A35" s="3" t="s">
        <v>27</v>
      </c>
      <c r="B35" s="4">
        <v>62.888888888888886</v>
      </c>
      <c r="C35" s="4">
        <v>0.14401724804090354</v>
      </c>
      <c r="D35" s="4">
        <v>7.6703820417055582</v>
      </c>
      <c r="E35" s="4">
        <v>3.5555555555555554</v>
      </c>
      <c r="F35" s="7">
        <f t="shared" ref="F35:F39" si="5">1-(B35/B$34)</f>
        <v>0.13719512195121952</v>
      </c>
      <c r="G35" s="7">
        <f t="shared" ref="G35:G39" si="6">1-(C35/C$34)</f>
        <v>-0.26492831908200065</v>
      </c>
      <c r="H35" s="7">
        <f t="shared" ref="H35:H39" si="7">1-(D35/D$34)</f>
        <v>-0.88371864888146834</v>
      </c>
      <c r="I35" s="7">
        <f t="shared" ref="I35:I39" si="8">1-(E35/E$34)</f>
        <v>0.11111111111111116</v>
      </c>
    </row>
    <row r="36" spans="1:9" x14ac:dyDescent="0.2">
      <c r="A36" s="3" t="s">
        <v>28</v>
      </c>
      <c r="B36" s="4">
        <v>8.3636363636363633</v>
      </c>
      <c r="C36" s="4">
        <v>6.948243928660755E-2</v>
      </c>
      <c r="D36" s="4">
        <v>4.8212962962962935</v>
      </c>
      <c r="E36" s="4">
        <v>2.3636363636363638</v>
      </c>
      <c r="F36" s="7">
        <f t="shared" si="5"/>
        <v>0.8852549889135255</v>
      </c>
      <c r="G36" s="7">
        <f t="shared" si="6"/>
        <v>0.38972375650753166</v>
      </c>
      <c r="H36" s="7">
        <f t="shared" si="7"/>
        <v>-0.18403042974076556</v>
      </c>
      <c r="I36" s="7">
        <f t="shared" si="8"/>
        <v>0.40909090909090906</v>
      </c>
    </row>
    <row r="37" spans="1:9" x14ac:dyDescent="0.2">
      <c r="A37" s="3" t="s">
        <v>29</v>
      </c>
      <c r="B37" s="4">
        <v>29.615384615384617</v>
      </c>
      <c r="C37" s="4">
        <v>0.13419177318906675</v>
      </c>
      <c r="D37" s="4">
        <v>6.1790598290598266</v>
      </c>
      <c r="E37" s="4">
        <v>2.4615384615384617</v>
      </c>
      <c r="F37" s="7">
        <f t="shared" si="5"/>
        <v>0.59369136960600377</v>
      </c>
      <c r="G37" s="7">
        <f t="shared" si="6"/>
        <v>-0.1786294794806047</v>
      </c>
      <c r="H37" s="7">
        <f t="shared" si="7"/>
        <v>-0.51747464067203008</v>
      </c>
      <c r="I37" s="7">
        <f t="shared" si="8"/>
        <v>0.38461538461538458</v>
      </c>
    </row>
    <row r="38" spans="1:9" x14ac:dyDescent="0.2">
      <c r="A38" s="3" t="s">
        <v>30</v>
      </c>
      <c r="B38" s="4">
        <v>35.25</v>
      </c>
      <c r="C38" s="4">
        <v>0.18115770582429297</v>
      </c>
      <c r="D38" s="4">
        <v>3.8267006802721069</v>
      </c>
      <c r="E38" s="4">
        <v>2.875</v>
      </c>
      <c r="F38" s="7">
        <f t="shared" si="5"/>
        <v>0.51638719512195119</v>
      </c>
      <c r="G38" s="7">
        <f t="shared" si="6"/>
        <v>-0.59113936305734183</v>
      </c>
      <c r="H38" s="7">
        <f t="shared" si="7"/>
        <v>6.0225762429803376E-2</v>
      </c>
      <c r="I38" s="7">
        <f t="shared" si="8"/>
        <v>0.28125</v>
      </c>
    </row>
    <row r="39" spans="1:9" x14ac:dyDescent="0.2">
      <c r="A39" s="3" t="s">
        <v>39</v>
      </c>
      <c r="B39" s="4">
        <f>AVERAGE(B35:B38)</f>
        <v>34.029477466977468</v>
      </c>
      <c r="C39" s="4">
        <f t="shared" ref="C39:E39" si="9">AVERAGE(C35:C38)</f>
        <v>0.13221229158521769</v>
      </c>
      <c r="D39" s="4">
        <f t="shared" si="9"/>
        <v>5.6243597118334465</v>
      </c>
      <c r="E39" s="4">
        <f t="shared" si="9"/>
        <v>2.8139325951825951</v>
      </c>
      <c r="F39" s="7">
        <f t="shared" si="5"/>
        <v>0.53313216889817494</v>
      </c>
      <c r="G39" s="7">
        <f t="shared" si="6"/>
        <v>-0.16124335127810374</v>
      </c>
      <c r="H39" s="7">
        <f t="shared" si="7"/>
        <v>-0.38124948921611512</v>
      </c>
      <c r="I39" s="7">
        <f t="shared" si="8"/>
        <v>0.29651685120435123</v>
      </c>
    </row>
  </sheetData>
  <pageMargins left="0.7" right="0.7" top="0.75" bottom="0.75" header="0.3" footer="0.3"/>
  <ignoredErrors>
    <ignoredError sqref="I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S1-UEnrollment</vt:lpstr>
      <vt:lpstr>S2-VillasanteLab</vt:lpstr>
      <vt:lpstr>S3-Tabula</vt:lpstr>
      <vt:lpstr>S4-XCare</vt:lpstr>
      <vt:lpstr>Together</vt:lpstr>
      <vt:lpstr>Hoja1</vt:lpstr>
      <vt:lpstr>Hoja1 (2)</vt:lpstr>
      <vt:lpstr>Hoja1 (3)</vt:lpstr>
      <vt:lpstr>Effectiveness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Ricardo</cp:lastModifiedBy>
  <dcterms:created xsi:type="dcterms:W3CDTF">1996-11-27T10:00:04Z</dcterms:created>
  <dcterms:modified xsi:type="dcterms:W3CDTF">2013-02-07T17:38:45Z</dcterms:modified>
</cp:coreProperties>
</file>